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Daily Test Tracker" sheetId="2" state="visible" r:id="rId4"/>
    <sheet name="Overall &amp; Head Tracker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<sst xmlns="http://schemas.openxmlformats.org/spreadsheetml/2006/main" count="1782" uniqueCount="703">
  <si>
    <t xml:space="preserve">RBE RRB NTPC GL 2026-27 CBT-1 — 50 Days Target Plan Performance Tracker</t>
  </si>
  <si>
    <t xml:space="preserve">Daily Test &amp; Score Tracker — How to Use</t>
  </si>
  <si>
    <t xml:space="preserve">🚀 RBE COMBO TEST SERIES – every test of this 50-day plan + ALL RBE SSC &amp; Railway test series + Shubham Sir's target groups · ₹399 (4 m) · ₹499 (9 m) · ₹599 (12 m) · ₹799 (24 m) – JOIN NOW ›</t>
  </si>
  <si>
    <t xml:space="preserve">WHAT'S INSIDE</t>
  </si>
  <si>
    <t xml:space="preserve">Every test from all 50 days of Shubham Sir's RRB NTPC GL 2026-27 CBT-1 50 Days Daily Target Plan (RBE Combo Test Series target group) — 485 tests — grouped day-by-day into 4 heads. Every test name is a link: click it to open the test.</t>
  </si>
  <si>
    <t xml:space="preserve">THE 4 HEADS</t>
  </si>
  <si>
    <t xml:space="preserve">• Full Length — RRB NTPC GL 2026-27 CBT-1 paid &amp; free live full mocks + NTPC CBT-2 PYQ / mock papers (31 tests). Enter the total score – full mocks have mixed questions, so subject-wise marks are not shown.</t>
  </si>
  <si>
    <t xml:space="preserve">• Maths — topic-wise tests (Percentage, Ratio, Average, SI/CI, Algebra, Geometry, Mensuration, Probability…), latest-exam best questions + calculation-booster tests (181 tests).</t>
  </si>
  <si>
    <t xml:space="preserve">• Reasoning — General Intelligence &amp; Reasoning type-wise tests (50 tests).</t>
  </si>
  <si>
    <t xml:space="preserve">• GK — General Awareness: Economics, Static GK, Polity, History, Geography, Science, Current Affairs &amp; Computer Awareness (4.0 series) (223 tests).</t>
  </si>
  <si>
    <t xml:space="preserve">HOW TO USE</t>
  </si>
  <si>
    <t xml:space="preserve">1. On 'Daily Test Tracker', each day is a block and every test is its own row. Click the test name to open it.</t>
  </si>
  <si>
    <t xml:space="preserve">2. After a test, fill the YELLOW cells: Score, Total Marks, Percentile, and Notes / Weak Areas.</t>
  </si>
  <si>
    <t xml:space="preserve">3. Each day's green SUMMARY row auto-shows % Target Completed and your Average Percentile for that day.</t>
  </si>
  <si>
    <t xml:space="preserve">4. 'Overall &amp; Head Tracker' auto-rolls up overall progress, a per-head breakdown, a day-wise table, and interactive pie charts.</t>
  </si>
  <si>
    <t xml:space="preserve">5. Only type in yellow cells — everything else calculates automatically.</t>
  </si>
  <si>
    <t xml:space="preserve">RBE Combo Test series Link:- </t>
  </si>
  <si>
    <t xml:space="preserve">https://rbelearning.com/new-courses/1-rbe-combo-test-series-all-paid-test-series-in-single-plan-ssc-railway-dsssb-ib-bank</t>
  </si>
  <si>
    <t xml:space="preserve">RBE Application Link:- </t>
  </si>
  <si>
    <t xml:space="preserve">https://play.google.com/store/apps/details?id=com.revolution.education</t>
  </si>
  <si>
    <t xml:space="preserve">Free online tracker (graphs + report card):- </t>
  </si>
  <si>
    <t xml:space="preserve">https://realmocks.com/rrb-ntpc-gl-mock-tracker</t>
  </si>
  <si>
    <t xml:space="preserve">STUDY MATERIAL USED WITH THE TESTS (click to open)</t>
  </si>
  <si>
    <t xml:space="preserve">Economics Crash Course – video</t>
  </si>
  <si>
    <t xml:space="preserve">Economics in Detail – playlist</t>
  </si>
  <si>
    <t xml:space="preserve">RBE Economics crash course e-book – English</t>
  </si>
  <si>
    <t xml:space="preserve">RBE Economics crash course e-book – Hindi</t>
  </si>
  <si>
    <t xml:space="preserve">Polity Crash Course – video</t>
  </si>
  <si>
    <t xml:space="preserve">Polity printable class notes – English</t>
  </si>
  <si>
    <t xml:space="preserve">Polity printable class notes – Hindi</t>
  </si>
  <si>
    <t xml:space="preserve">Geography Crash Course – video</t>
  </si>
  <si>
    <t xml:space="preserve">Geography printable crash course notes</t>
  </si>
  <si>
    <t xml:space="preserve">Computer revision – complete playlist</t>
  </si>
  <si>
    <t xml:space="preserve">RBE Computer Awareness Book (English) – Flipkart</t>
  </si>
  <si>
    <t xml:space="preserve">RBE Computer Awareness Book (English) – Amazon</t>
  </si>
  <si>
    <t xml:space="preserve">RBE Computer Awareness Book (Hindi) – Flipkart</t>
  </si>
  <si>
    <t xml:space="preserve">RBE Computer Awareness Book (Hindi) – Amazon</t>
  </si>
  <si>
    <t xml:space="preserve">RBE TEST SERIES – SSC &amp; RAILWAY</t>
  </si>
  <si>
    <t xml:space="preserve">🚀 Join RBE Combo Test Series Now – one plan, every RBE test series (SSC + Railway + DSSSB + IB + Bank) – maximise your chances of selection ›</t>
  </si>
  <si>
    <t xml:space="preserve">🚆 RRB NTPC Graduate Level 2026-27 CBT-1 Mock Tests</t>
  </si>
  <si>
    <t xml:space="preserve">🚆 All Railway Test Series – NTPC (GL &amp; UG), Group D, ALP, Technician, JE, Section Controller</t>
  </si>
  <si>
    <t xml:space="preserve">🎯 All SSC Test Series – CGL, CHSL, CPO, MTS, GD, Selection Post + topic-wise series</t>
  </si>
  <si>
    <t xml:space="preserve">🆓 Railway PYQs as free online tests</t>
  </si>
  <si>
    <t xml:space="preserve">📱 RBE App – all courses &amp; test series on your phone</t>
  </si>
  <si>
    <t xml:space="preserve">Fill the YELLOW cells for every test you attempt. Click a test name to open that test. Day summary auto-calculates % completed and average percentile.</t>
  </si>
  <si>
    <t xml:space="preserve">Day</t>
  </si>
  <si>
    <t xml:space="preserve">Head</t>
  </si>
  <si>
    <t xml:space="preserve">Test Name</t>
  </si>
  <si>
    <t xml:space="preserve">Score</t>
  </si>
  <si>
    <t xml:space="preserve">Total
Marks</t>
  </si>
  <si>
    <t xml:space="preserve">Percentile</t>
  </si>
  <si>
    <t xml:space="preserve">Important Notes / Weak Areas</t>
  </si>
  <si>
    <t xml:space="preserve">■ DAY 1</t>
  </si>
  <si>
    <t xml:space="preserve">Day 1</t>
  </si>
  <si>
    <t xml:space="preserve">Full Length</t>
  </si>
  <si>
    <t xml:space="preserve">RRB NTPC (GL) 2026-27 CBT-1 Paid Mock 1</t>
  </si>
  <si>
    <t xml:space="preserve">Reasoning</t>
  </si>
  <si>
    <t xml:space="preserve">Coding Decoding: Number Type</t>
  </si>
  <si>
    <t xml:space="preserve">Coding Decoding: General Type</t>
  </si>
  <si>
    <t xml:space="preserve">GK</t>
  </si>
  <si>
    <t xml:space="preserve">Introduction to Economics (2025 &amp; 2026 PYQs)</t>
  </si>
  <si>
    <t xml:space="preserve">National Income (2025 &amp; 2026 PYQs)</t>
  </si>
  <si>
    <t xml:space="preserve">Capital Market (Share Stock Security Market)</t>
  </si>
  <si>
    <t xml:space="preserve">Computer – revision test (if classes already covered)</t>
  </si>
  <si>
    <t xml:space="preserve">SUMMARY</t>
  </si>
  <si>
    <t xml:space="preserve">★ Day 1 Summary   →   % Target Completed:</t>
  </si>
  <si>
    <t xml:space="preserve">Avg %ile:</t>
  </si>
  <si>
    <t xml:space="preserve">■ DAY 2</t>
  </si>
  <si>
    <t xml:space="preserve">Day 2</t>
  </si>
  <si>
    <t xml:space="preserve">Maths</t>
  </si>
  <si>
    <t xml:space="preserve">RRB NTPC 2024-25 Graduate Level CBT-2 Top 20 Questions</t>
  </si>
  <si>
    <t xml:space="preserve">NTPC 2025-26 GL CBT-2 (10 July) full length paper (skip if already attempted)</t>
  </si>
  <si>
    <t xml:space="preserve">Coding Decoding: Fictitious Type</t>
  </si>
  <si>
    <t xml:space="preserve">Series: Type-1</t>
  </si>
  <si>
    <t xml:space="preserve">Banking Financial System (2025 &amp; 2026 PYQs)</t>
  </si>
  <si>
    <t xml:space="preserve">Reserve Bank of India (2025 &amp; 2026 PYQs)</t>
  </si>
  <si>
    <t xml:space="preserve">Various Sectors of Economy Part 2 (2025 &amp; 2026 PYQs)</t>
  </si>
  <si>
    <t xml:space="preserve">Computer 4.0 Class 1 (Introduction of Computer) – Test</t>
  </si>
  <si>
    <t xml:space="preserve">★ Day 2 Summary   →   % Target Completed:</t>
  </si>
  <si>
    <t xml:space="preserve">■ DAY 3</t>
  </si>
  <si>
    <t xml:space="preserve">Day 3</t>
  </si>
  <si>
    <t xml:space="preserve">RRB NTPC UG CBT-1 2025 &amp; 26 Maths Best Questions Part-1 and part-2</t>
  </si>
  <si>
    <t xml:space="preserve">Percentage Part-1</t>
  </si>
  <si>
    <t xml:space="preserve">Calculation Test 1: Table 11 (4 min)</t>
  </si>
  <si>
    <t xml:space="preserve">Calculation Test 2: Table 12 (4 min)</t>
  </si>
  <si>
    <t xml:space="preserve">Calculation Test 3: Table 13 (4 min)</t>
  </si>
  <si>
    <t xml:space="preserve">Calculation Test 21: Square Practice-1 (1 min)</t>
  </si>
  <si>
    <t xml:space="preserve">Calculation Test 22: Square Practice-2 (4 min)</t>
  </si>
  <si>
    <t xml:space="preserve">Calculation Test 31: Basic Cube Practice-1 (2 min)</t>
  </si>
  <si>
    <t xml:space="preserve">Series: Word Type</t>
  </si>
  <si>
    <t xml:space="preserve">Series: Wrong Number Type</t>
  </si>
  <si>
    <t xml:space="preserve">Various Sectors of Economy Part 3 (2025 &amp; 2026 PYQs)</t>
  </si>
  <si>
    <t xml:space="preserve">Planning in India Part 1 (2025 &amp; 2026 PYQs)</t>
  </si>
  <si>
    <t xml:space="preserve">Planning in India Part 2 (2025 &amp; 2026 PYQs)</t>
  </si>
  <si>
    <t xml:space="preserve">Computer 4.0 Class 2 (Organization of Computer) – Test</t>
  </si>
  <si>
    <t xml:space="preserve">★ Day 3 Summary   →   % Target Completed:</t>
  </si>
  <si>
    <t xml:space="preserve">■ DAY 4</t>
  </si>
  <si>
    <t xml:space="preserve">Day 4</t>
  </si>
  <si>
    <t xml:space="preserve">RRB NTPC UG CBT-I 2024-25 Top Questions</t>
  </si>
  <si>
    <t xml:space="preserve">Percentage Part-2</t>
  </si>
  <si>
    <t xml:space="preserve">Calculation Test 4: Table 14 (4 min)</t>
  </si>
  <si>
    <t xml:space="preserve">Calculation Test 5: Table 15 (4 min)</t>
  </si>
  <si>
    <t xml:space="preserve">Calculation Test 6: Table 16 (4 min)</t>
  </si>
  <si>
    <t xml:space="preserve">Calculation Test 23: Square Practice-3 (2 min)</t>
  </si>
  <si>
    <t xml:space="preserve">Calculation Test 32: Basic Square &amp; cube addition (4 min)</t>
  </si>
  <si>
    <t xml:space="preserve">Calculation Test 51: 2 Digit addition (5 min)</t>
  </si>
  <si>
    <t xml:space="preserve">Repeated Series</t>
  </si>
  <si>
    <t xml:space="preserve">Critical Reasoning (Statement &amp; Conclusion, Inference, Asssumption etc.)</t>
  </si>
  <si>
    <t xml:space="preserve">Planning in India Part 3 (2025 &amp; 2026 PYQs)</t>
  </si>
  <si>
    <t xml:space="preserve">Economics Reforms: LPG Part 1 (2025 &amp; 2026 PYQs)</t>
  </si>
  <si>
    <t xml:space="preserve">Economics Reforms: LPG Part 2 (2025 &amp; 2026 PYQs)</t>
  </si>
  <si>
    <t xml:space="preserve">Computer 4.0 Class 3 (Computer Hardware) – Test</t>
  </si>
  <si>
    <t xml:space="preserve">★ Day 4 Summary   →   % Target Completed:</t>
  </si>
  <si>
    <t xml:space="preserve">■ DAY 5</t>
  </si>
  <si>
    <t xml:space="preserve">Day 5</t>
  </si>
  <si>
    <t xml:space="preserve">RRB Alp 2025 &amp; 26 CBT-I 2025 Top Questions</t>
  </si>
  <si>
    <t xml:space="preserve">RRB ALP 2025 &amp; 26 CBT-2 Maths Top 15</t>
  </si>
  <si>
    <t xml:space="preserve">Percentage Part-3</t>
  </si>
  <si>
    <t xml:space="preserve">Calculation Test 7: Table 17 (5 min)</t>
  </si>
  <si>
    <t xml:space="preserve">Calculation Test 8: Table 18 (5 min)</t>
  </si>
  <si>
    <t xml:space="preserve">Calculation Test 9: Table 19 (5 min)</t>
  </si>
  <si>
    <t xml:space="preserve">Calculation Test 24: Square Practice-4 (2 min)</t>
  </si>
  <si>
    <t xml:space="preserve">Calculation Test 25: Square Practice-5 (2 min)</t>
  </si>
  <si>
    <t xml:space="preserve">Calculation Test 52: 2 Digit addition-2 (5 min)</t>
  </si>
  <si>
    <t xml:space="preserve">Inequality</t>
  </si>
  <si>
    <t xml:space="preserve">Distance &amp; Direction</t>
  </si>
  <si>
    <t xml:space="preserve">External Sector (2025 &amp; 2026 PYQs)</t>
  </si>
  <si>
    <t xml:space="preserve">Balance of Payments (2025 &amp; 2026 PYQs)</t>
  </si>
  <si>
    <t xml:space="preserve">International Financial Institutions</t>
  </si>
  <si>
    <t xml:space="preserve">Computer 4.0 Class 4 (Computer Memory) – Test</t>
  </si>
  <si>
    <t xml:space="preserve">★ Day 5 Summary   →   % Target Completed:</t>
  </si>
  <si>
    <t xml:space="preserve">■ DAY 6</t>
  </si>
  <si>
    <t xml:space="preserve">Day 6</t>
  </si>
  <si>
    <t xml:space="preserve">NTPC Graduate level CBT-I 2025 &amp; 26 Top Questions (Arithmetic &amp; Advanced)</t>
  </si>
  <si>
    <t xml:space="preserve">Percentage 2024-25 Exams Best Questions</t>
  </si>
  <si>
    <t xml:space="preserve">Calculation Test 10: Table 21 (4 min)</t>
  </si>
  <si>
    <t xml:space="preserve">Calculation Test 11: Table 22 (4 min)</t>
  </si>
  <si>
    <t xml:space="preserve">Calculation Test 12: Table 23 (5 min)</t>
  </si>
  <si>
    <t xml:space="preserve">Calculation Test 26: Square Practice-6 (3 min)</t>
  </si>
  <si>
    <t xml:space="preserve">Calculation Test 32: Basic Square &amp; cube Addition (4 min)</t>
  </si>
  <si>
    <t xml:space="preserve">Calculation Test 53: 2 Digit addition-3 (5 min)</t>
  </si>
  <si>
    <t xml:space="preserve">Puzzle &amp; Sitting Arrangement</t>
  </si>
  <si>
    <t xml:space="preserve">Venn Diagram</t>
  </si>
  <si>
    <t xml:space="preserve">Reports &amp; Rankings (2025 &amp; 2026 PYQs)</t>
  </si>
  <si>
    <t xml:space="preserve">Taxation Part 2 (2025 &amp; 2026 PYQs)</t>
  </si>
  <si>
    <t xml:space="preserve">Union Budget Part 1 (2025 &amp; 2026 PYQs)</t>
  </si>
  <si>
    <t xml:space="preserve">Computer 4.0 Class 5 (Programming Languages) – Test</t>
  </si>
  <si>
    <t xml:space="preserve">★ Day 6 Summary   →   % Target Completed:</t>
  </si>
  <si>
    <t xml:space="preserve">■ DAY 7</t>
  </si>
  <si>
    <t xml:space="preserve">Day 7</t>
  </si>
  <si>
    <t xml:space="preserve">RRB Technician 2025 &amp; 26 CBT-I 2025 Top Questions</t>
  </si>
  <si>
    <t xml:space="preserve">RRB NTPC (UG) CBT-2 Paid Mock Test 2</t>
  </si>
  <si>
    <t xml:space="preserve">Ratio and Proportion Part-1</t>
  </si>
  <si>
    <t xml:space="preserve">Calculation Test 13: Table 24 (5 min)</t>
  </si>
  <si>
    <t xml:space="preserve">Calculation Test 14: Table 25 (5 min)</t>
  </si>
  <si>
    <t xml:space="preserve">Calculation Test 15: Table 36 (5 min)</t>
  </si>
  <si>
    <t xml:space="preserve">Calculation Test 27: Square Practice-7 (3 min)</t>
  </si>
  <si>
    <t xml:space="preserve">Calculation Test 54: 2 Digit addition-4 (4 min)</t>
  </si>
  <si>
    <t xml:space="preserve">Blood Relation</t>
  </si>
  <si>
    <t xml:space="preserve">Clock &amp; Calender</t>
  </si>
  <si>
    <t xml:space="preserve">Union Budget Part 2 (2025 &amp; 2026 PYQs)</t>
  </si>
  <si>
    <t xml:space="preserve">Industrial Policies Part 1 (2025 &amp; 2026 PYQs)</t>
  </si>
  <si>
    <t xml:space="preserve">Industrial Policies Part 2 (2025 &amp; 2026 PYQs)</t>
  </si>
  <si>
    <t xml:space="preserve">Computer 4.0 Class 6 (Computer Software) – Test</t>
  </si>
  <si>
    <t xml:space="preserve">★ Day 7 Summary   →   % Target Completed:</t>
  </si>
  <si>
    <t xml:space="preserve">■ DAY 8</t>
  </si>
  <si>
    <t xml:space="preserve">Day 8</t>
  </si>
  <si>
    <t xml:space="preserve">NTPC Graduate level CBT-I 2024-25 Top Questions (Part 1 &amp; 2)</t>
  </si>
  <si>
    <t xml:space="preserve">Ratio and Proportion Part-2</t>
  </si>
  <si>
    <t xml:space="preserve">Calculation Test 16: Basic Tables + addition - 1 (10 min)</t>
  </si>
  <si>
    <t xml:space="preserve">Calculation Test 28: Square Practice-8 (5 min)</t>
  </si>
  <si>
    <t xml:space="preserve">Calculation Test 55: 2 Digit addition-5 (4 min)</t>
  </si>
  <si>
    <t xml:space="preserve">Mathematical Operation</t>
  </si>
  <si>
    <t xml:space="preserve">Meaningful Words Formation</t>
  </si>
  <si>
    <t xml:space="preserve">Agriculture in India Part 2 (2025 &amp; 2026 PYQs)</t>
  </si>
  <si>
    <t xml:space="preserve">Types of Inflation</t>
  </si>
  <si>
    <t xml:space="preserve">Types of Money</t>
  </si>
  <si>
    <t xml:space="preserve">Computer 4.0 Class 7 (Operating System) – Test</t>
  </si>
  <si>
    <t xml:space="preserve">★ Day 8 Summary   →   % Target Completed:</t>
  </si>
  <si>
    <t xml:space="preserve">■ DAY 9</t>
  </si>
  <si>
    <t xml:space="preserve">Day 9</t>
  </si>
  <si>
    <t xml:space="preserve">RRB Group D Arithmetic CBT-I 2024-25 Top Questions</t>
  </si>
  <si>
    <t xml:space="preserve">Ratio and Proportion Part-3</t>
  </si>
  <si>
    <t xml:space="preserve">Calculation Test 17: Basic Tables + addition – 2 (10 min)</t>
  </si>
  <si>
    <t xml:space="preserve">Calculation Test 29: Square Practice-9 (6 min)</t>
  </si>
  <si>
    <t xml:space="preserve">Calculation Test 56: 4 Digit addition-1 (10 min)</t>
  </si>
  <si>
    <t xml:space="preserve">Number Analogy Part-1</t>
  </si>
  <si>
    <t xml:space="preserve">Number Analogy Part-2</t>
  </si>
  <si>
    <t xml:space="preserve">Demographic Theory &amp; Census</t>
  </si>
  <si>
    <t xml:space="preserve">Unemployment</t>
  </si>
  <si>
    <t xml:space="preserve">Poverty</t>
  </si>
  <si>
    <t xml:space="preserve">Computer 4.0 Class 8 Part-1 (MS Office and Word) – Test</t>
  </si>
  <si>
    <t xml:space="preserve">★ Day 9 Summary   →   % Target Completed:</t>
  </si>
  <si>
    <t xml:space="preserve">■ DAY 10</t>
  </si>
  <si>
    <t xml:space="preserve">Day 10</t>
  </si>
  <si>
    <t xml:space="preserve">RRB Group D JE CBT-I 2025 &amp; 26 Top Questions</t>
  </si>
  <si>
    <t xml:space="preserve">Ratio 2024-25 Exams Best Questions</t>
  </si>
  <si>
    <t xml:space="preserve">Calculation Test 18: Basic Tables + Subtraction - 1 (12 min)</t>
  </si>
  <si>
    <t xml:space="preserve">Calculation Test 46: Digital Sum practice-1 (20 min)</t>
  </si>
  <si>
    <t xml:space="preserve">Order and Ranking</t>
  </si>
  <si>
    <t xml:space="preserve">Syllogism</t>
  </si>
  <si>
    <t xml:space="preserve">Miscellaneous (Economics) (2025 &amp; 26 PYQs)</t>
  </si>
  <si>
    <t xml:space="preserve">Economics All Good Questions revision again</t>
  </si>
  <si>
    <t xml:space="preserve">Computer 4.0 Class 8 Part-2 &amp; 3 (MS Excel and PPT) – Test</t>
  </si>
  <si>
    <t xml:space="preserve">★ Day 10 Summary   →   % Target Completed:</t>
  </si>
  <si>
    <t xml:space="preserve">■ DAY 11</t>
  </si>
  <si>
    <t xml:space="preserve">Day 11</t>
  </si>
  <si>
    <t xml:space="preserve">RPF SI 2024 Top Questions</t>
  </si>
  <si>
    <t xml:space="preserve">Partnership</t>
  </si>
  <si>
    <t xml:space="preserve">Calculation Test 19: Basic Tables + Subtraction - 2 (12 min)</t>
  </si>
  <si>
    <t xml:space="preserve">Calculation Test 47: Digital Sum practice-2 (20 min)</t>
  </si>
  <si>
    <t xml:space="preserve">Word Pair Formation</t>
  </si>
  <si>
    <t xml:space="preserve">Static GK → Dance Part 3 (2025 &amp; 2026 PYQs)</t>
  </si>
  <si>
    <t xml:space="preserve">Static GK → Dance Part 4 (2025 &amp; 2026 PYQs)</t>
  </si>
  <si>
    <t xml:space="preserve">Static GK → Dance Part 5 (2025 &amp; 2026 PYQs)</t>
  </si>
  <si>
    <t xml:space="preserve">Computer 4.0 Class 9 – Test</t>
  </si>
  <si>
    <t xml:space="preserve">★ Day 11 Summary   →   % Target Completed:</t>
  </si>
  <si>
    <t xml:space="preserve">■ DAY 12</t>
  </si>
  <si>
    <t xml:space="preserve">Day 12</t>
  </si>
  <si>
    <t xml:space="preserve">RRB NTPC (GL) 2026-27 CBT-1 Paid Mock 2</t>
  </si>
  <si>
    <t xml:space="preserve">Partnership (2024-25) Best Questions</t>
  </si>
  <si>
    <t xml:space="preserve">Calculation Test 20: Basic Tables, addition &amp; Subtraction (15 min) Test 56:- 4 Digit addition-2 (10 min)</t>
  </si>
  <si>
    <t xml:space="preserve">Courses of Action</t>
  </si>
  <si>
    <t xml:space="preserve">Static GK → Dance Part 6 (2025 &amp; 2026 PYQs)</t>
  </si>
  <si>
    <t xml:space="preserve">Static GK → Dance Part 7 (2025 &amp; 2026 PYQs)</t>
  </si>
  <si>
    <t xml:space="preserve">Static GK → Dance Part 8 (2025 &amp; 2026 PYQs)</t>
  </si>
  <si>
    <t xml:space="preserve">Computer 4.0 Class 10 – Test</t>
  </si>
  <si>
    <t xml:space="preserve">★ Day 12 Summary   →   % Target Completed:</t>
  </si>
  <si>
    <t xml:space="preserve">■ DAY 13</t>
  </si>
  <si>
    <t xml:space="preserve">Day 13</t>
  </si>
  <si>
    <t xml:space="preserve">RRB NTPC (GL) 2026-27 CBT-1 Paid Mock 3</t>
  </si>
  <si>
    <t xml:space="preserve">Mixture and Alligation Part-1</t>
  </si>
  <si>
    <t xml:space="preserve">Mixture and Alligation Part-2</t>
  </si>
  <si>
    <t xml:space="preserve">Data Sufficiency</t>
  </si>
  <si>
    <t xml:space="preserve">Static GK → Music Part 3 (2025 &amp; 2026 PYQs)</t>
  </si>
  <si>
    <t xml:space="preserve">Static GK → Music Part 4 (2025 &amp; 2026 PYQs)</t>
  </si>
  <si>
    <t xml:space="preserve">Static GK → Music Part 5 (2025 &amp; 2026 PYQs)</t>
  </si>
  <si>
    <t xml:space="preserve">Computer 4.0 Class 11 – Test</t>
  </si>
  <si>
    <t xml:space="preserve">★ Day 13 Summary   →   % Target Completed:</t>
  </si>
  <si>
    <t xml:space="preserve">■ DAY 14</t>
  </si>
  <si>
    <t xml:space="preserve">Day 14</t>
  </si>
  <si>
    <t xml:space="preserve">RRB Group 2026 Part-1 Top 50 Maths Question</t>
  </si>
  <si>
    <t xml:space="preserve">Mixture 2024-25 Exams Best Questions</t>
  </si>
  <si>
    <t xml:space="preserve">Average Part-1</t>
  </si>
  <si>
    <t xml:space="preserve">Statement Argument</t>
  </si>
  <si>
    <t xml:space="preserve">Static GK → Music Part 6 (2025 &amp; 2026 PYQs)</t>
  </si>
  <si>
    <t xml:space="preserve">Static GK → Music Part 7 (2025 &amp; 2026 PYQs)</t>
  </si>
  <si>
    <t xml:space="preserve">Static GK → Awards &amp; Honours Part 2 (2025 &amp; 2026 PYQs)</t>
  </si>
  <si>
    <t xml:space="preserve">Computer 4.0 Class 12 – Test</t>
  </si>
  <si>
    <t xml:space="preserve">★ Day 14 Summary   →   % Target Completed:</t>
  </si>
  <si>
    <t xml:space="preserve">■ DAY 15</t>
  </si>
  <si>
    <t xml:space="preserve">Day 15</t>
  </si>
  <si>
    <t xml:space="preserve">RRB Group 2026 Part-2 Top 50 Maths Question</t>
  </si>
  <si>
    <t xml:space="preserve">Average Part-2</t>
  </si>
  <si>
    <t xml:space="preserve">Average Part-3</t>
  </si>
  <si>
    <t xml:space="preserve">Statement Assumptions</t>
  </si>
  <si>
    <t xml:space="preserve">Static GK → Awards &amp; Honours Part 3 (2025 &amp; 2026 PYQs)</t>
  </si>
  <si>
    <t xml:space="preserve">Static GK → Books &amp; Authors Part 2 (2025 &amp; 2026 PYQs)</t>
  </si>
  <si>
    <t xml:space="preserve">Static GK → Books &amp; Authors Part 3 (2025 &amp; 2026 PYQs)</t>
  </si>
  <si>
    <t xml:space="preserve">Computer 4.0 Class 13 – Test</t>
  </si>
  <si>
    <t xml:space="preserve">★ Day 15 Summary   →   % Target Completed:</t>
  </si>
  <si>
    <t xml:space="preserve">■ DAY 16</t>
  </si>
  <si>
    <t xml:space="preserve">Day 16</t>
  </si>
  <si>
    <t xml:space="preserve">RRB Technician Grade-III 2024 Top Questions</t>
  </si>
  <si>
    <t xml:space="preserve">Average 2024-25 Exams Best Questions</t>
  </si>
  <si>
    <t xml:space="preserve">Profit and Loss Part-1</t>
  </si>
  <si>
    <t xml:space="preserve">Statement Conclusion</t>
  </si>
  <si>
    <t xml:space="preserve">Static GK → Books &amp; Authors Part 4 (2025 &amp; 2026 PYQs)</t>
  </si>
  <si>
    <t xml:space="preserve">Static GK → Books &amp; Authors Part 5 (2025 &amp; 2026 PYQs)</t>
  </si>
  <si>
    <t xml:space="preserve">Static GK → Books &amp; Authors Part 6 (2025 &amp; 2026 PYQs)</t>
  </si>
  <si>
    <t xml:space="preserve">Computer 4.0 Class 14 – Test</t>
  </si>
  <si>
    <t xml:space="preserve">★ Day 16 Summary   →   % Target Completed:</t>
  </si>
  <si>
    <t xml:space="preserve">■ DAY 17</t>
  </si>
  <si>
    <t xml:space="preserve">Day 17</t>
  </si>
  <si>
    <t xml:space="preserve">IB SA MTS 2025 T-1 Top 30 Questions</t>
  </si>
  <si>
    <t xml:space="preserve">Profit and Loss Part-2</t>
  </si>
  <si>
    <t xml:space="preserve">Profit and Loss Part-3</t>
  </si>
  <si>
    <t xml:space="preserve">Other Topics (not covered yet)</t>
  </si>
  <si>
    <t xml:space="preserve">Static GK → Books &amp; Authors Part 7 (2025 &amp; 2026 PYQs)</t>
  </si>
  <si>
    <t xml:space="preserve">Static GK → Census Part 1</t>
  </si>
  <si>
    <t xml:space="preserve">Static GK → Census Part 2</t>
  </si>
  <si>
    <t xml:space="preserve">Computer 4.0 Class 15 – Test</t>
  </si>
  <si>
    <t xml:space="preserve">★ Day 17 Summary   →   % Target Completed:</t>
  </si>
  <si>
    <t xml:space="preserve">■ DAY 18</t>
  </si>
  <si>
    <t xml:space="preserve">Day 18</t>
  </si>
  <si>
    <t xml:space="preserve">IB ACIO Grade II 2025 T-1 Top 40 Questions</t>
  </si>
  <si>
    <t xml:space="preserve">Profit and Loss Part-4</t>
  </si>
  <si>
    <t xml:space="preserve">Profit &amp; Loss 2024-25 Exams Best Questions Part-1</t>
  </si>
  <si>
    <t xml:space="preserve">Static GK → Festivals Part 1</t>
  </si>
  <si>
    <t xml:space="preserve">Static GK → Festivals Part 2</t>
  </si>
  <si>
    <t xml:space="preserve">Static GK → Sports Part 1</t>
  </si>
  <si>
    <t xml:space="preserve">Computer 4.0 Class 16 – Test</t>
  </si>
  <si>
    <t xml:space="preserve">★ Day 18 Summary   →   % Target Completed:</t>
  </si>
  <si>
    <t xml:space="preserve">■ DAY 19</t>
  </si>
  <si>
    <t xml:space="preserve">Day 19</t>
  </si>
  <si>
    <t xml:space="preserve">RRB Technician Grade-I 2024 Top Questions</t>
  </si>
  <si>
    <t xml:space="preserve">Profit &amp; Loss 2024-25 Exams Best Questions Part-2</t>
  </si>
  <si>
    <t xml:space="preserve">Time &amp; Work Part-1</t>
  </si>
  <si>
    <t xml:space="preserve">Static GK → Sports Part 2</t>
  </si>
  <si>
    <t xml:space="preserve">Static GK → National Parks, Wildlife &amp; Bird Sanctuaries Part 2 (2025 &amp; 2026 PYQs)</t>
  </si>
  <si>
    <t xml:space="preserve">Static GK → Major Lakes of India</t>
  </si>
  <si>
    <t xml:space="preserve">Static GK → Major Rivers of India</t>
  </si>
  <si>
    <t xml:space="preserve">Static GK → International Organizations Part 1</t>
  </si>
  <si>
    <t xml:space="preserve">Static GK → International Organizations Part 2</t>
  </si>
  <si>
    <t xml:space="preserve">Computer 4.0 Class 17 – Test</t>
  </si>
  <si>
    <t xml:space="preserve">★ Day 19 Summary   →   % Target Completed:</t>
  </si>
  <si>
    <t xml:space="preserve">■ DAY 20</t>
  </si>
  <si>
    <t xml:space="preserve">Day 20</t>
  </si>
  <si>
    <t xml:space="preserve">RRB NTPC (GL) 2026-27 CBT-1 Paid Mock 4</t>
  </si>
  <si>
    <t xml:space="preserve">Time &amp; Work Part-2</t>
  </si>
  <si>
    <t xml:space="preserve">Time &amp; Work Part-3</t>
  </si>
  <si>
    <t xml:space="preserve">Static GK → Important Institutions of India Part 1 (2025 &amp; 2026 PYQs)</t>
  </si>
  <si>
    <t xml:space="preserve">Static GK → Important Institutions of India Part 2 (2025 &amp; 2026 PYQs)</t>
  </si>
  <si>
    <t xml:space="preserve">Static GK → Important Institutions of India Part 3 (2025 &amp; 2026 PYQs)</t>
  </si>
  <si>
    <t xml:space="preserve">Computer 4.0 Class 18 – Test</t>
  </si>
  <si>
    <t xml:space="preserve">★ Day 20 Summary   →   % Target Completed:</t>
  </si>
  <si>
    <t xml:space="preserve">■ DAY 21</t>
  </si>
  <si>
    <t xml:space="preserve">Day 21</t>
  </si>
  <si>
    <t xml:space="preserve">NTPC CBT-2 PYQ – 10 July 2026 (Full Length Test)</t>
  </si>
  <si>
    <t xml:space="preserve">Time &amp; Work Part-4</t>
  </si>
  <si>
    <t xml:space="preserve">Time &amp; Work Part-5</t>
  </si>
  <si>
    <t xml:space="preserve">RRB Group D 2026 Top 30 Reas</t>
  </si>
  <si>
    <t xml:space="preserve">Static GK → Government Schemes Part 1 (2025 &amp; 2026 PYQs)</t>
  </si>
  <si>
    <t xml:space="preserve">Static GK → Government Schemes Part 2 (2025 &amp; 2026 PYQs)</t>
  </si>
  <si>
    <t xml:space="preserve">Static GK → Government Schemes Part 3 (2025 &amp; 2026 PYQs)</t>
  </si>
  <si>
    <t xml:space="preserve">Computer 4.0 Class 19 – Test</t>
  </si>
  <si>
    <t xml:space="preserve">★ Day 21 Summary   →   % Target Completed:</t>
  </si>
  <si>
    <t xml:space="preserve">■ DAY 22</t>
  </si>
  <si>
    <t xml:space="preserve">Day 22</t>
  </si>
  <si>
    <t xml:space="preserve">RRB NTPC (GL) 2026-27 CBT-1 Paid Mock 5</t>
  </si>
  <si>
    <t xml:space="preserve">Time &amp; Work 2024-25 Exams Best Questions</t>
  </si>
  <si>
    <t xml:space="preserve">Time, Speed &amp; Distance Part-1</t>
  </si>
  <si>
    <t xml:space="preserve">RRB NTPC UG 2025 &amp; 26 CBT-1 Top 50 Questions Part-1</t>
  </si>
  <si>
    <t xml:space="preserve">Static GK → Indian Architecture Part 1 (2025 &amp; 2026 PYQs)</t>
  </si>
  <si>
    <t xml:space="preserve">Static GK → Indian Architecture Part 2 (2025 &amp; 2026 PYQs)</t>
  </si>
  <si>
    <t xml:space="preserve">Static GK → Indian Architecture Part 3 (2025 &amp; 2026 PYQs)</t>
  </si>
  <si>
    <t xml:space="preserve">Computer Miscellaneous</t>
  </si>
  <si>
    <t xml:space="preserve">★ Day 22 Summary   →   % Target Completed:</t>
  </si>
  <si>
    <t xml:space="preserve">■ DAY 23</t>
  </si>
  <si>
    <t xml:space="preserve">Day 23</t>
  </si>
  <si>
    <t xml:space="preserve">NTPC CBT-2 PYQ – 13 Oct S-1 (Full Length Test)</t>
  </si>
  <si>
    <t xml:space="preserve">Time, Speed &amp; Distance Part-2</t>
  </si>
  <si>
    <t xml:space="preserve">Time, Speed &amp; Distance Part-3</t>
  </si>
  <si>
    <t xml:space="preserve">RRB NTPC UG 2025 &amp; 26 CBT-1 Top 50 Questions Part-2</t>
  </si>
  <si>
    <t xml:space="preserve">Static GK → Reports &amp; Indices (2025 &amp; 2026 PYQs)</t>
  </si>
  <si>
    <t xml:space="preserve">Static GK → Defence (2025 &amp; 2026 PYQs)</t>
  </si>
  <si>
    <t xml:space="preserve">Static GK → Important Locations &amp; Boundaries (2025 &amp; 2026 PYQs)</t>
  </si>
  <si>
    <t xml:space="preserve">Sources of Indian Constitution</t>
  </si>
  <si>
    <t xml:space="preserve">Constitution (2025 &amp; 2026 PYQs)</t>
  </si>
  <si>
    <t xml:space="preserve">Articles (2025 &amp; 2026 PYQs)</t>
  </si>
  <si>
    <t xml:space="preserve">★ Day 23 Summary   →   % Target Completed:</t>
  </si>
  <si>
    <t xml:space="preserve">■ DAY 24</t>
  </si>
  <si>
    <t xml:space="preserve">Day 24</t>
  </si>
  <si>
    <t xml:space="preserve">RRB NTPC (GL) 2026-27 CBT-1 Paid Mock 6</t>
  </si>
  <si>
    <t xml:space="preserve">Time, Speed &amp; Distance Part-4</t>
  </si>
  <si>
    <t xml:space="preserve">Time, Speed &amp; Distance: Linear Race</t>
  </si>
  <si>
    <t xml:space="preserve">RRB NTPC GL 2025 &amp; 26 CBT-1 Top 50 Questions</t>
  </si>
  <si>
    <t xml:space="preserve">Static GK → Important Days &amp; Themes (2025 &amp; 2026 PYQs)</t>
  </si>
  <si>
    <t xml:space="preserve">Static GK → Miscellaneous (S.GK) Part 1 (2025 &amp; 2026 PYQs)</t>
  </si>
  <si>
    <t xml:space="preserve">Static GK → Miscellaneous (S.GK) Part 2 (2025 &amp; 2026 PYQs)</t>
  </si>
  <si>
    <t xml:space="preserve">Schedules Part 1 (2025 &amp; 2026 PYQs)</t>
  </si>
  <si>
    <t xml:space="preserve">Schedules Part 2 (2025 &amp; 2026 PYQs)</t>
  </si>
  <si>
    <t xml:space="preserve">Fundamental Rights (2025 &amp; 2026 PYQs)</t>
  </si>
  <si>
    <t xml:space="preserve">★ Day 24 Summary   →   % Target Completed:</t>
  </si>
  <si>
    <t xml:space="preserve">■ DAY 25</t>
  </si>
  <si>
    <t xml:space="preserve">Day 25</t>
  </si>
  <si>
    <t xml:space="preserve">NTPC CBT-2 PYQ – 13 Oct S-2 (Full Length Test)</t>
  </si>
  <si>
    <t xml:space="preserve">Time, Speed &amp; Distance: Circular Race</t>
  </si>
  <si>
    <t xml:space="preserve">Time, Sped and Distance 2024-25 Exams Best Questions Part-1</t>
  </si>
  <si>
    <t xml:space="preserve">RRB NTPC UG 2024-25 CBT-1 Top 50 Questions (TCS)</t>
  </si>
  <si>
    <t xml:space="preserve">Static GK → Miscellaneous (S.GK) Part 3 (2025 &amp; 2026 PYQs)</t>
  </si>
  <si>
    <t xml:space="preserve">Static GK → Miscellaneous (S.GK) Part 4 (2025 &amp; 2026 PYQs)</t>
  </si>
  <si>
    <t xml:space="preserve">Static GK Revision</t>
  </si>
  <si>
    <t xml:space="preserve">Fundamental Duties (2025 &amp; 2026 PYQs)</t>
  </si>
  <si>
    <t xml:space="preserve">DPSP (2025 &amp; 2026 PYQs)</t>
  </si>
  <si>
    <t xml:space="preserve">Amendments Part 1 (2025 &amp; 2026 PYQs)</t>
  </si>
  <si>
    <t xml:space="preserve">★ Day 25 Summary   →   % Target Completed:</t>
  </si>
  <si>
    <t xml:space="preserve">■ DAY 26</t>
  </si>
  <si>
    <t xml:space="preserve">Day 26</t>
  </si>
  <si>
    <t xml:space="preserve">RRB NTPC (GL) 2026-27 CBT-1 Paid Mock 7</t>
  </si>
  <si>
    <t xml:space="preserve">Simple Interest Part-1</t>
  </si>
  <si>
    <t xml:space="preserve">RRB NTPC GL 2024-25 CBT-1 Top 50 Questions (TCS)</t>
  </si>
  <si>
    <t xml:space="preserve">IB SA MTS 2025 T-1 Top 10 Questions (TCS)</t>
  </si>
  <si>
    <t xml:space="preserve">Solar System Part 1 (2025 &amp; 2026 PYQs)</t>
  </si>
  <si>
    <t xml:space="preserve">Solar System Part 2 (2025 &amp; 2026 PYQs)</t>
  </si>
  <si>
    <t xml:space="preserve">Atmosphere (2025 &amp; 2026 PYQs)</t>
  </si>
  <si>
    <t xml:space="preserve">Amendments Part 2 (2025 &amp; 2026 PYQs)</t>
  </si>
  <si>
    <t xml:space="preserve">Judiciary (2025 &amp; 2026 PYQs)</t>
  </si>
  <si>
    <t xml:space="preserve">Parliament Part 1 (2025 &amp; 2026 PYQs)</t>
  </si>
  <si>
    <t xml:space="preserve">★ Day 26 Summary   →   % Target Completed:</t>
  </si>
  <si>
    <t xml:space="preserve">■ DAY 27</t>
  </si>
  <si>
    <t xml:space="preserve">Day 27</t>
  </si>
  <si>
    <t xml:space="preserve">NTPC CBT-2 PYQ – 20 Dec 2025 (Full Length Test)</t>
  </si>
  <si>
    <t xml:space="preserve">Simple Interest Part-2</t>
  </si>
  <si>
    <t xml:space="preserve">Simple Interest Part-3</t>
  </si>
  <si>
    <t xml:space="preserve">IB ACIO Grade II 2025 T-1 Top 40 Questions (TCS)</t>
  </si>
  <si>
    <t xml:space="preserve">RRB Group D 2024-25 CBT-1 Top 50 Questions (TCS)</t>
  </si>
  <si>
    <t xml:space="preserve">Climate (2025 &amp; 2026 PYQs)</t>
  </si>
  <si>
    <t xml:space="preserve">Longitudes &amp; Latitudes</t>
  </si>
  <si>
    <t xml:space="preserve">Continents &amp; Oceans</t>
  </si>
  <si>
    <t xml:space="preserve">Parliament Part 2 (2025 &amp; 2026 PYQs)</t>
  </si>
  <si>
    <t xml:space="preserve">President, Vice President &amp; Prime Minister Part 1 (2025 &amp; 2026 PYQs)</t>
  </si>
  <si>
    <t xml:space="preserve">President, Vice President &amp; Prime Minister Part 2 (2025 &amp; 2026 PYQs)</t>
  </si>
  <si>
    <t xml:space="preserve">★ Day 27 Summary   →   % Target Completed:</t>
  </si>
  <si>
    <t xml:space="preserve">■ DAY 28</t>
  </si>
  <si>
    <t xml:space="preserve">Day 28</t>
  </si>
  <si>
    <t xml:space="preserve">RRB NTPC (GL) 2026-27 CBT-1 Paid Mock 8</t>
  </si>
  <si>
    <t xml:space="preserve">Simple Interest Part-4</t>
  </si>
  <si>
    <t xml:space="preserve">Compound Interest Part-1</t>
  </si>
  <si>
    <t xml:space="preserve">Reasoning CGL 2024 T-1 Top 50 Questions (TCS)</t>
  </si>
  <si>
    <t xml:space="preserve">Rocks</t>
  </si>
  <si>
    <t xml:space="preserve">Soil of India (2025 &amp; 2026 PYQs)</t>
  </si>
  <si>
    <t xml:space="preserve">Earthquakes, Mountains, Volcanoes and Tsunamis (2025 &amp; 2026 PYQs)</t>
  </si>
  <si>
    <t xml:space="preserve">State Government Bodies (2025 &amp; 2026 PYQs)</t>
  </si>
  <si>
    <t xml:space="preserve">State Legislature (2025 &amp; 2026 PYQs)</t>
  </si>
  <si>
    <t xml:space="preserve">Urban Local Bodies (2025 &amp; 2026 PYQs)</t>
  </si>
  <si>
    <t xml:space="preserve">★ Day 28 Summary   →   % Target Completed:</t>
  </si>
  <si>
    <t xml:space="preserve">■ DAY 29</t>
  </si>
  <si>
    <t xml:space="preserve">Day 29</t>
  </si>
  <si>
    <t xml:space="preserve">RRB NTPC (GL) 2026-27 CBT-1 Paid Mock 9</t>
  </si>
  <si>
    <t xml:space="preserve">Compound Interest Part-2</t>
  </si>
  <si>
    <t xml:space="preserve">Compound Interest Part-3</t>
  </si>
  <si>
    <t xml:space="preserve">Reasoning MTS 2024 T-1 Top 50 Questions (TCS)</t>
  </si>
  <si>
    <t xml:space="preserve">Mountain Passes (2025 &amp; 2026 PYQs)</t>
  </si>
  <si>
    <t xml:space="preserve">Biosphere Reserves</t>
  </si>
  <si>
    <t xml:space="preserve">Energy Resources of India (2025 &amp; 2026 PYQs)</t>
  </si>
  <si>
    <t xml:space="preserve">Constitutional and Non-Constitutional Bodies (2025 &amp; 2026 PYQs)</t>
  </si>
  <si>
    <t xml:space="preserve">Committee Reports</t>
  </si>
  <si>
    <t xml:space="preserve">Polity of Neighbouring Countries</t>
  </si>
  <si>
    <t xml:space="preserve">★ Day 29 Summary   →   % Target Completed:</t>
  </si>
  <si>
    <t xml:space="preserve">■ DAY 30</t>
  </si>
  <si>
    <t xml:space="preserve">Day 30</t>
  </si>
  <si>
    <t xml:space="preserve">RRB NTPC (GL) 2026-27 CBT-1 Paid Mock 10</t>
  </si>
  <si>
    <t xml:space="preserve">Compound Interest (Installment) Part-4</t>
  </si>
  <si>
    <t xml:space="preserve">SI &amp; CI (2024-25) Best Questions Part 1</t>
  </si>
  <si>
    <t xml:space="preserve">Reasoning Steno 2024 T-1 Top 50 Questions (TCS)</t>
  </si>
  <si>
    <t xml:space="preserve">Mineral Resources of India (2025 &amp; 2026 PYQs)</t>
  </si>
  <si>
    <t xml:space="preserve">Indian Drainage System Part 1 (2025 &amp; 2026 PYQs)</t>
  </si>
  <si>
    <t xml:space="preserve">Indian Drainage System Part 2 (2025 &amp; 2026 PYQs)</t>
  </si>
  <si>
    <t xml:space="preserve">Centre- State Relations Part 1 (2025 &amp; 2026 PYQs)</t>
  </si>
  <si>
    <t xml:space="preserve">Centre- State Relations Part 2 (2025 &amp; 2026 PYQs)</t>
  </si>
  <si>
    <t xml:space="preserve">Provisions (2025 &amp; 2026 PYQs)</t>
  </si>
  <si>
    <t xml:space="preserve">★ Day 30 Summary   →   % Target Completed:</t>
  </si>
  <si>
    <t xml:space="preserve">■ DAY 31</t>
  </si>
  <si>
    <t xml:space="preserve">Day 31</t>
  </si>
  <si>
    <t xml:space="preserve">RRB NTPC (GL) 2026-27 Free Live Mock 1 (If not attempted yet)</t>
  </si>
  <si>
    <t xml:space="preserve">SI &amp; CI (2024-25) Best Questions Part 2</t>
  </si>
  <si>
    <t xml:space="preserve">Simplification</t>
  </si>
  <si>
    <t xml:space="preserve">Reasoning CPO 2024 T-1 Top 50 Questions (TCS)</t>
  </si>
  <si>
    <t xml:space="preserve">World Drainage System</t>
  </si>
  <si>
    <t xml:space="preserve">Industries (2025 &amp; 2026 PYQs)</t>
  </si>
  <si>
    <t xml:space="preserve">Transportation- Communication in India (2025 &amp; 2026 PYQs)</t>
  </si>
  <si>
    <t xml:space="preserve">★ Day 31 Summary   →   % Target Completed:</t>
  </si>
  <si>
    <t xml:space="preserve">■ DAY 32</t>
  </si>
  <si>
    <t xml:space="preserve">Day 32</t>
  </si>
  <si>
    <t xml:space="preserve">RRB NTPC (GL) 2026-27 Free Live Mock 2 (If not attempted yet)</t>
  </si>
  <si>
    <t xml:space="preserve">Simplification (2024-25) Best Questions</t>
  </si>
  <si>
    <t xml:space="preserve">Number System Part-1 and 2</t>
  </si>
  <si>
    <t xml:space="preserve">Number System Part-3,4 &amp; 5</t>
  </si>
  <si>
    <t xml:space="preserve">Reasoning SP-12 Top 50 Questions (TCS)</t>
  </si>
  <si>
    <t xml:space="preserve">Census- Demography Part 1 (2025 &amp; 2026 PYQs)</t>
  </si>
  <si>
    <t xml:space="preserve">Census- Demography Part 2 (2025 &amp; 2026 PYQs)</t>
  </si>
  <si>
    <t xml:space="preserve">Census- Demography Part 3 (2025 &amp; 2026 PYQs)</t>
  </si>
  <si>
    <t xml:space="preserve">Sources of Indian History (2025 &amp; 2026 PYQs)</t>
  </si>
  <si>
    <t xml:space="preserve">Prehistoric Period (2025 &amp; 2026 PYQs)</t>
  </si>
  <si>
    <t xml:space="preserve">Indus Valley Civilization Part 1 (2025 &amp; 2026 PYQs)</t>
  </si>
  <si>
    <t xml:space="preserve">★ Day 32 Summary   →   % Target Completed:</t>
  </si>
  <si>
    <t xml:space="preserve">■ DAY 33</t>
  </si>
  <si>
    <t xml:space="preserve">Day 33</t>
  </si>
  <si>
    <t xml:space="preserve">RRB NTPC (GL) 2026-27 Free Live Mock 3 (If not attempted yet)</t>
  </si>
  <si>
    <t xml:space="preserve">Number System Part-6 and 7</t>
  </si>
  <si>
    <t xml:space="preserve">Number System Part-8,9 and 10</t>
  </si>
  <si>
    <t xml:space="preserve">Number System Part-11 and 12</t>
  </si>
  <si>
    <t xml:space="preserve">RPF Constable 2024 T-1 Top 30 Questions (TCS)</t>
  </si>
  <si>
    <t xml:space="preserve">Census- Demography Part 4 (2025 &amp; 2026 PYQs)</t>
  </si>
  <si>
    <t xml:space="preserve">Census- Demography Part 5 (2025 &amp; 2026 PYQs)</t>
  </si>
  <si>
    <t xml:space="preserve">Neighbouring Countries of India</t>
  </si>
  <si>
    <t xml:space="preserve">Indus Valley Civilization Part 2 (2025 &amp; 2026 PYQs)</t>
  </si>
  <si>
    <t xml:space="preserve">Vedic Age (2025 &amp; 2026 PYQs)</t>
  </si>
  <si>
    <t xml:space="preserve">Mahajanapadas, Rise of Magadha (2025 &amp; 2026 PYQs)</t>
  </si>
  <si>
    <t xml:space="preserve">★ Day 33 Summary   →   % Target Completed:</t>
  </si>
  <si>
    <t xml:space="preserve">■ DAY 34</t>
  </si>
  <si>
    <t xml:space="preserve">Day 34</t>
  </si>
  <si>
    <t xml:space="preserve">RRB NTPC (GL) 2026-27 CBT-1 Paid Mock 11</t>
  </si>
  <si>
    <t xml:space="preserve">Number System Part-13, 14 and 15</t>
  </si>
  <si>
    <t xml:space="preserve">RPF SI 2024 T-1 Top 25 Questions (TCS)</t>
  </si>
  <si>
    <t xml:space="preserve">World Geography (2025 &amp; 2026 PYQs)</t>
  </si>
  <si>
    <t xml:space="preserve">Agriculture- Animal Husbandry Part 1 (2025 &amp; 2026 PYQs)</t>
  </si>
  <si>
    <t xml:space="preserve">Agriculture- Animal Husbandry Part 2 (2025 &amp; 2026 PYQs)</t>
  </si>
  <si>
    <t xml:space="preserve">The Mauryan Empire (2025 &amp; 2026 PYQs)</t>
  </si>
  <si>
    <t xml:space="preserve">Post-Mauryan Period Part 1 (2025 &amp; 2026 PYQs)</t>
  </si>
  <si>
    <t xml:space="preserve">Post-Mauryan Period Part 2 (2025 &amp; 2026 PYQs)</t>
  </si>
  <si>
    <t xml:space="preserve">★ Day 34 Summary   →   % Target Completed:</t>
  </si>
  <si>
    <t xml:space="preserve">■ DAY 35</t>
  </si>
  <si>
    <t xml:space="preserve">Day 35</t>
  </si>
  <si>
    <t xml:space="preserve">RRB NTPC (GL) 2026-27 CBT-1 Paid Mock 12</t>
  </si>
  <si>
    <t xml:space="preserve">Statistics: Mean</t>
  </si>
  <si>
    <t xml:space="preserve">Statistics: Median</t>
  </si>
  <si>
    <t xml:space="preserve">Statistics: Mode</t>
  </si>
  <si>
    <t xml:space="preserve">RRB NTPC 2024 CBT-1 Top 30 Questions (TCS)</t>
  </si>
  <si>
    <t xml:space="preserve">Weathering- Erosion (2025 &amp; 2026 PYQs)</t>
  </si>
  <si>
    <t xml:space="preserve">Northern Plains and Peninsular Plateau (2025 &amp; 2026 PYQs)</t>
  </si>
  <si>
    <t xml:space="preserve">Indian Desert- Coastal Plains- Western &amp; Eastern Ghats (2025 &amp; 2026 PYQs)</t>
  </si>
  <si>
    <t xml:space="preserve">Buddhism &amp; Jainism (2025 &amp; 2026 PYQs)</t>
  </si>
  <si>
    <t xml:space="preserve">Gupta Dynasty (2025 &amp; 2026 PYQs)</t>
  </si>
  <si>
    <t xml:space="preserve">Post Gupta Period (2025 &amp; 2026 PYQs)</t>
  </si>
  <si>
    <t xml:space="preserve">★ Day 35 Summary   →   % Target Completed:</t>
  </si>
  <si>
    <t xml:space="preserve">■ DAY 36</t>
  </si>
  <si>
    <t xml:space="preserve">Day 36</t>
  </si>
  <si>
    <t xml:space="preserve">RRB NTPC (GL) 2026-27 CBT-1 Paid Mock 13</t>
  </si>
  <si>
    <t xml:space="preserve">Statistics: Advanced Statistics Master Class</t>
  </si>
  <si>
    <t xml:space="preserve">LCM &amp; HCF Part-1</t>
  </si>
  <si>
    <t xml:space="preserve">LCM &amp; HCF Part-2</t>
  </si>
  <si>
    <t xml:space="preserve">SSC CHSL 2024 T-1 Top 50 Questions (TCS)</t>
  </si>
  <si>
    <t xml:space="preserve">Natural Vegetation- Wildlife of India (2025 &amp; 2026 PYQs)</t>
  </si>
  <si>
    <t xml:space="preserve">Water Resources (2025 &amp; 2026 PYQs)</t>
  </si>
  <si>
    <t xml:space="preserve">Miscellaneous Geography (2025 &amp; 2026 PYQs)</t>
  </si>
  <si>
    <t xml:space="preserve">Sangam Age (2025 &amp; 2026 PYQs)</t>
  </si>
  <si>
    <t xml:space="preserve">Miscellaneous (Ancient History) (2025 &amp; 2026 PYQs)</t>
  </si>
  <si>
    <t xml:space="preserve">Pre Medieval Period (Part 1)</t>
  </si>
  <si>
    <t xml:space="preserve">★ Day 36 Summary   →   % Target Completed:</t>
  </si>
  <si>
    <t xml:space="preserve">■ DAY 37</t>
  </si>
  <si>
    <t xml:space="preserve">Day 37</t>
  </si>
  <si>
    <t xml:space="preserve">RRB NTPC (GL) 2026-27 CBT-1 Paid Mock 14</t>
  </si>
  <si>
    <t xml:space="preserve">LCM &amp; HCF Part-3</t>
  </si>
  <si>
    <t xml:space="preserve">LCM &amp; HCF 2024-25 Exams Best Questions</t>
  </si>
  <si>
    <t xml:space="preserve">Give tigonometry tests if you want, or just watch the video for revision as very less advanced Maths as being asked in the exam these days</t>
  </si>
  <si>
    <t xml:space="preserve">SSC JE 2024 T-1 Top 50 Questions (TCS)</t>
  </si>
  <si>
    <t xml:space="preserve">Topic-Wise Current Affairs Test [Updated till 1 Sep 2026] →Key Office Bearers 2026</t>
  </si>
  <si>
    <t xml:space="preserve">Topic-Wise Current Affairs Test [Updated till 1 Sep 2026] → Bill &amp; Acts</t>
  </si>
  <si>
    <t xml:space="preserve">Pre Medieval Period (Part 2)</t>
  </si>
  <si>
    <t xml:space="preserve">History of Medieval India</t>
  </si>
  <si>
    <t xml:space="preserve">Sources of Medieval Indian History (2025 &amp; 2026 PYQs)</t>
  </si>
  <si>
    <t xml:space="preserve">★ Day 37 Summary   →   % Target Completed:</t>
  </si>
  <si>
    <t xml:space="preserve">■ DAY 38</t>
  </si>
  <si>
    <t xml:space="preserve">Day 38</t>
  </si>
  <si>
    <t xml:space="preserve">RRB NTPC (GL) 2026-27 CBT-1 Paid Mock 15</t>
  </si>
  <si>
    <t xml:space="preserve">Height &amp; Distance</t>
  </si>
  <si>
    <t xml:space="preserve">Height &amp; Distance (2024-25) Best Questions</t>
  </si>
  <si>
    <t xml:space="preserve">Algebra Part 1 Identities</t>
  </si>
  <si>
    <t xml:space="preserve">Major Laws 2023-26</t>
  </si>
  <si>
    <t xml:space="preserve">Union Budget 2026-27</t>
  </si>
  <si>
    <t xml:space="preserve">Khilji Dynasty</t>
  </si>
  <si>
    <t xml:space="preserve">★ Day 38 Summary   →   % Target Completed:</t>
  </si>
  <si>
    <t xml:space="preserve">■ DAY 39</t>
  </si>
  <si>
    <t xml:space="preserve">Day 39</t>
  </si>
  <si>
    <t xml:space="preserve">Algebra Part 2 Coefficients questions</t>
  </si>
  <si>
    <t xml:space="preserve">Algebra Part 3</t>
  </si>
  <si>
    <t xml:space="preserve">Algebra Part 4 x + 1/x form</t>
  </si>
  <si>
    <t xml:space="preserve">Major Initiatives, Apps and Portals 2026 Part 1</t>
  </si>
  <si>
    <t xml:space="preserve">Major Initiatives, Apps and Portals 2026 Part 2</t>
  </si>
  <si>
    <t xml:space="preserve">Lodi Dynasty</t>
  </si>
  <si>
    <t xml:space="preserve">★ Day 39 Summary   →   % Target Completed:</t>
  </si>
  <si>
    <t xml:space="preserve">■ DAY 40</t>
  </si>
  <si>
    <t xml:space="preserve">Day 40</t>
  </si>
  <si>
    <t xml:space="preserve">RRB NTPC (GL) 2026-27 Free Live Mock 4 (If not attempted yet)</t>
  </si>
  <si>
    <t xml:space="preserve">Algebra Part 5</t>
  </si>
  <si>
    <t xml:space="preserve">Algebra Part 6</t>
  </si>
  <si>
    <t xml:space="preserve">Algebra Part 7 x + 1/x form special cases</t>
  </si>
  <si>
    <t xml:space="preserve">Revision All SSC Steno questions which you solved wrongly or couldn't solve</t>
  </si>
  <si>
    <t xml:space="preserve">Major Schemes 2026 Part 1</t>
  </si>
  <si>
    <t xml:space="preserve">Major Schemes 2026 Part 2</t>
  </si>
  <si>
    <t xml:space="preserve">Chola Dynasty (2025 &amp; 2026 PYQs)</t>
  </si>
  <si>
    <t xml:space="preserve">★ Day 40 Summary   →   % Target Completed:</t>
  </si>
  <si>
    <t xml:space="preserve">■ DAY 41</t>
  </si>
  <si>
    <t xml:space="preserve">Day 41</t>
  </si>
  <si>
    <t xml:space="preserve">Revision of mocks Good Questions (Specially Latest Exam Best Qeustions Section) Part-1 of 4</t>
  </si>
  <si>
    <t xml:space="preserve">Algebra Part 8 Surds in x+1/x form</t>
  </si>
  <si>
    <t xml:space="preserve">Algebra Part 9 Sum of squares is zero</t>
  </si>
  <si>
    <t xml:space="preserve">Algebra Part 10 Polynomials and Equations</t>
  </si>
  <si>
    <t xml:space="preserve">Reasoning complete Revision of RBE Topic-wise Good Questions Tests</t>
  </si>
  <si>
    <t xml:space="preserve">First in India 2025 &amp; 26 Part 1</t>
  </si>
  <si>
    <t xml:space="preserve">First in India 2025 &amp; 26 Part 2</t>
  </si>
  <si>
    <t xml:space="preserve">Mughal Empire- Babur and Humayun (2025 &amp; 2026 PYQs)</t>
  </si>
  <si>
    <t xml:space="preserve">★ Day 41 Summary   →   % Target Completed:</t>
  </si>
  <si>
    <t xml:space="preserve">■ DAY 42</t>
  </si>
  <si>
    <t xml:space="preserve">Day 42</t>
  </si>
  <si>
    <t xml:space="preserve">Revision of mocks Good Questions (Specially Latest Exam Best Qeustions Section) Part-2 of 4</t>
  </si>
  <si>
    <t xml:space="preserve">Algebra Part 11 Quadratic and Cubic Equations</t>
  </si>
  <si>
    <t xml:space="preserve">Algebra Part 12 Maximum and Minimum</t>
  </si>
  <si>
    <t xml:space="preserve">Algebra Part 13 Algebra Value Putting Method</t>
  </si>
  <si>
    <t xml:space="preserve">Resoning Latest exams bests questions Good questions Revision</t>
  </si>
  <si>
    <t xml:space="preserve">Republic Day 2026</t>
  </si>
  <si>
    <t xml:space="preserve">Independence Day 2026</t>
  </si>
  <si>
    <t xml:space="preserve">Jahangir, Shahjahan and Aurangzeb (2025 &amp; 2026 PYQs)</t>
  </si>
  <si>
    <t xml:space="preserve">★ Day 42 Summary   →   % Target Completed:</t>
  </si>
  <si>
    <t xml:space="preserve">■ DAY 43</t>
  </si>
  <si>
    <t xml:space="preserve">Day 43</t>
  </si>
  <si>
    <t xml:space="preserve">Revision of mocks Good Questions (Specially Latest Exam Best Qeustions Section) Part-3 of 4</t>
  </si>
  <si>
    <t xml:space="preserve">Algebra Part 14 Cyclic Identities, Binomial, LCM, HCF, Factor, Remainder</t>
  </si>
  <si>
    <t xml:space="preserve">Algebra Part 15 Miscellaneous Questions</t>
  </si>
  <si>
    <t xml:space="preserve">Algebra (2024-25) Best Questions</t>
  </si>
  <si>
    <t xml:space="preserve">Mensuration Part-1</t>
  </si>
  <si>
    <t xml:space="preserve">Mensuration Part-2</t>
  </si>
  <si>
    <t xml:space="preserve">International Days &amp; Themes 2025 &amp; 26</t>
  </si>
  <si>
    <t xml:space="preserve">National Conferences 2025 &amp; 26</t>
  </si>
  <si>
    <t xml:space="preserve">Sufi &amp; Bhakti Movement (2025 &amp; 2026 PYQs)</t>
  </si>
  <si>
    <t xml:space="preserve">★ Day 43 Summary   →   % Target Completed:</t>
  </si>
  <si>
    <t xml:space="preserve">■ DAY 44</t>
  </si>
  <si>
    <t xml:space="preserve">Day 44</t>
  </si>
  <si>
    <t xml:space="preserve">Revision of mocks Good Questions (Specially Latest Exam Best Qeustions Section) Part-4 of 4</t>
  </si>
  <si>
    <t xml:space="preserve">Surds and Indices: Part-1</t>
  </si>
  <si>
    <t xml:space="preserve">Surds and Indices: Part-2</t>
  </si>
  <si>
    <t xml:space="preserve">Surds and Indices: Part-3 and 4</t>
  </si>
  <si>
    <t xml:space="preserve">Mensuration Part-3</t>
  </si>
  <si>
    <t xml:space="preserve">Mensuration Part-4</t>
  </si>
  <si>
    <t xml:space="preserve">Awards &amp; Honours Part 1 2025 &amp; 26</t>
  </si>
  <si>
    <t xml:space="preserve">Awards &amp; Honours Part 2 2025 &amp; 26</t>
  </si>
  <si>
    <t xml:space="preserve">Advent of Europeans in India Part 2 (2025 &amp; 2026 PYQs)</t>
  </si>
  <si>
    <t xml:space="preserve">★ Day 44 Summary   →   % Target Completed:</t>
  </si>
  <si>
    <t xml:space="preserve">■ DAY 45</t>
  </si>
  <si>
    <t xml:space="preserve">Day 45</t>
  </si>
  <si>
    <t xml:space="preserve">Geometry Part (1 to 4)</t>
  </si>
  <si>
    <t xml:space="preserve">Geometry Part (5 to 8)</t>
  </si>
  <si>
    <t xml:space="preserve">Geometry Part (9 to 12)</t>
  </si>
  <si>
    <t xml:space="preserve">Mensuration Part-5</t>
  </si>
  <si>
    <t xml:space="preserve">Mensuration Part-6</t>
  </si>
  <si>
    <t xml:space="preserve">Sports Awards 2025 &amp; 26</t>
  </si>
  <si>
    <t xml:space="preserve">Topic-Wise Current Affairs Test [ 1 Aug 2026 2026 updated] →Major Achievements by Indian Women (2025 &amp; 26)</t>
  </si>
  <si>
    <t xml:space="preserve">Peasant Tribal- Other Revolts (2025 &amp; 2026 PYQs)</t>
  </si>
  <si>
    <t xml:space="preserve">★ Day 45 Summary   →   % Target Completed:</t>
  </si>
  <si>
    <t xml:space="preserve">■ DAY 46</t>
  </si>
  <si>
    <t xml:space="preserve">Day 46</t>
  </si>
  <si>
    <t xml:space="preserve">RRB NTPC (GL) 2026-27 Free Live Mock 5 (If not attempted yet)</t>
  </si>
  <si>
    <t xml:space="preserve">Geometry Part (12 to 16)</t>
  </si>
  <si>
    <t xml:space="preserve">Geometry Part (16 to 20)</t>
  </si>
  <si>
    <t xml:space="preserve">Geometry Part (21 to 24)</t>
  </si>
  <si>
    <t xml:space="preserve">Mensuration Part-7</t>
  </si>
  <si>
    <t xml:space="preserve">Mensuration Part-8</t>
  </si>
  <si>
    <t xml:space="preserve">Topic-Wise Current Affairs Test [ 1 Aug 2026 2026 updated] →Books &amp; Authors (2025 &amp; 26)</t>
  </si>
  <si>
    <t xml:space="preserve">Notable Indian Obituaries (2025-2026)</t>
  </si>
  <si>
    <t xml:space="preserve">Socio Religious Reform Movements Part 2 (2025 &amp; 2026 PYQs)</t>
  </si>
  <si>
    <t xml:space="preserve">★ Day 46 Summary   →   % Target Completed:</t>
  </si>
  <si>
    <t xml:space="preserve">■ DAY 47</t>
  </si>
  <si>
    <t xml:space="preserve">Day 47</t>
  </si>
  <si>
    <t xml:space="preserve">RRB NTPC (GL) 2026-27 Free Live Mock 6 (If not attempted yet)</t>
  </si>
  <si>
    <t xml:space="preserve">Geometry Part (21 to 27)</t>
  </si>
  <si>
    <t xml:space="preserve">Geometry Part (27 to 30)</t>
  </si>
  <si>
    <t xml:space="preserve">Geometry (2024-25) Best Questions</t>
  </si>
  <si>
    <t xml:space="preserve">Mensuration Part-9</t>
  </si>
  <si>
    <t xml:space="preserve">Mensuration (2024-25) Best Questions Part 1</t>
  </si>
  <si>
    <t xml:space="preserve">Mensuration (2024-25) Best Questions Part 2</t>
  </si>
  <si>
    <t xml:space="preserve">Sports Events &amp; Tournaments Part 1 (2025 &amp; 26)</t>
  </si>
  <si>
    <t xml:space="preserve">Topic-Wise Current Affairs Test [ 1 Aug 2026 2026 updated] →Sports Events &amp; Tournaments Part 2 (2025 &amp; 26)</t>
  </si>
  <si>
    <t xml:space="preserve">Sports Events &amp; Tournaments Part 3 (2025 &amp; 26)</t>
  </si>
  <si>
    <t xml:space="preserve">Rise of Indian Nationalism- Formation of INC (2025 &amp; 2026 PYQs)</t>
  </si>
  <si>
    <t xml:space="preserve">★ Day 47 Summary   →   % Target Completed:</t>
  </si>
  <si>
    <t xml:space="preserve">■ DAY 48</t>
  </si>
  <si>
    <t xml:space="preserve">Day 48</t>
  </si>
  <si>
    <t xml:space="preserve">RRB NTPC (GL) 2026-27 Free Live Mock 7 (If not attempted yet)</t>
  </si>
  <si>
    <t xml:space="preserve">Permutation &amp; Combination: P &amp; C Part 1</t>
  </si>
  <si>
    <t xml:space="preserve">Permutation &amp; Combination: P &amp; C Part 2</t>
  </si>
  <si>
    <t xml:space="preserve">Permutation &amp; Combination: P &amp; C Part 3</t>
  </si>
  <si>
    <t xml:space="preserve">Coordinate Geometry: Part 1 (Basics)</t>
  </si>
  <si>
    <t xml:space="preserve">Coordinate Geometry: Part 2 (Distance Formula &amp; Circle)</t>
  </si>
  <si>
    <t xml:space="preserve">Coordinate Geometry: Part 3 (Section Formula &amp; Area of a Triangle)</t>
  </si>
  <si>
    <t xml:space="preserve">Military Exercises 2025 &amp; 26</t>
  </si>
  <si>
    <t xml:space="preserve">Major Operations 2025 &amp; 26</t>
  </si>
  <si>
    <t xml:space="preserve">Science &amp; Technology 2025 &amp; 26 Part 1</t>
  </si>
  <si>
    <t xml:space="preserve">Other Mass Movements (Part 2)</t>
  </si>
  <si>
    <t xml:space="preserve">★ Day 48 Summary   →   % Target Completed:</t>
  </si>
  <si>
    <t xml:space="preserve">■ DAY 49</t>
  </si>
  <si>
    <t xml:space="preserve">Day 49</t>
  </si>
  <si>
    <t xml:space="preserve">RRB NTPC (GL) 2026-27 Free Live Mock 9 (If not attempted yet)</t>
  </si>
  <si>
    <t xml:space="preserve">Permutation &amp; Combination: P &amp; C Part 4</t>
  </si>
  <si>
    <t xml:space="preserve">Permutation &amp; Combination: P &amp; C Part 5</t>
  </si>
  <si>
    <t xml:space="preserve">Coordinate Geometry: Part 4 (Slope &amp; Equation of a Line)</t>
  </si>
  <si>
    <t xml:space="preserve">Coordinate Geometry: Part 5 (Parallel Lines, Perpendicular Lines &amp; Transversal Lines)</t>
  </si>
  <si>
    <t xml:space="preserve">Coordinate Geometry: Part 6 (Reflection of a Point &amp; Different Centres of a Triangle)</t>
  </si>
  <si>
    <t xml:space="preserve">Science &amp; Technology 2025 &amp; 26 Part 2</t>
  </si>
  <si>
    <t xml:space="preserve">Index and Rankings 2025 &amp; 26</t>
  </si>
  <si>
    <t xml:space="preserve">International Conferences &amp; Summits 2025 &amp; 26</t>
  </si>
  <si>
    <t xml:space="preserve">Swadeshi Movement (2025 &amp; 2026 PYQs)</t>
  </si>
  <si>
    <t xml:space="preserve">Revolutionary Movement (2025 &amp; 2026 PYQs)</t>
  </si>
  <si>
    <t xml:space="preserve">Muslim League (2025 &amp; 2026 PYQs)</t>
  </si>
  <si>
    <t xml:space="preserve">★ Day 49 Summary   →   % Target Completed:</t>
  </si>
  <si>
    <t xml:space="preserve">■ DAY 50</t>
  </si>
  <si>
    <t xml:space="preserve">Day 50</t>
  </si>
  <si>
    <t xml:space="preserve">RRB NTPC (GL) 2026-27 Free Live Mock 9 &amp; 10 (If not attempted yet)</t>
  </si>
  <si>
    <t xml:space="preserve">Probability (cover from crash course if less time)</t>
  </si>
  <si>
    <t xml:space="preserve">Coordinate Geometry: Best Questions</t>
  </si>
  <si>
    <t xml:space="preserve">Major GI Tags 2025 &amp; 26</t>
  </si>
  <si>
    <t xml:space="preserve">National Parks &amp; Wildlife Sanctuaries 2025 &amp; 26</t>
  </si>
  <si>
    <t xml:space="preserve">UNESCO &amp; Ramsar Sites 2025 &amp; 26</t>
  </si>
  <si>
    <t xml:space="preserve">Freedom Struggle of the 1920s-1930s (2025 &amp; 2026 PYQs)</t>
  </si>
  <si>
    <t xml:space="preserve">National Movement of the 1940s Partition (2025 &amp; 2026 PYQs)</t>
  </si>
  <si>
    <t xml:space="preserve">Governor General &amp; Viceroy (Part 1)</t>
  </si>
  <si>
    <t xml:space="preserve">★ Day 50 Summary   →   % Target Completed:</t>
  </si>
  <si>
    <t xml:space="preserve">🚀 Join RBE Combo Test Series Now – every test of this plan + all RBE SSC &amp; Railway test series + Shubham Sir's target groups (from ₹399) – maximise your chances of selection ›</t>
  </si>
  <si>
    <t xml:space="preserve">📊 OVERALL PERFORMANCE TRACKER</t>
  </si>
  <si>
    <t xml:space="preserve">▶ Interactive charts — hover for values; they refresh as you fill scores.</t>
  </si>
  <si>
    <t xml:space="preserve">Auto-calculated from the Daily Test Tracker as you fill in scores &amp; percentiles.</t>
  </si>
  <si>
    <t xml:space="preserve">🚀 Join RBE Combo Test Series Now – maximise your chances of selection ›</t>
  </si>
  <si>
    <t xml:space="preserve">Scope</t>
  </si>
  <si>
    <t xml:space="preserve">Total Tests</t>
  </si>
  <si>
    <t xml:space="preserve">Attempted</t>
  </si>
  <si>
    <t xml:space="preserve">% Completed</t>
  </si>
  <si>
    <t xml:space="preserve">Avg Percentile</t>
  </si>
  <si>
    <t xml:space="preserve">ALL SUBJECTS</t>
  </si>
  <si>
    <t xml:space="preserve">Progress Data</t>
  </si>
  <si>
    <t xml:space="preserve">Remaining</t>
  </si>
  <si>
    <t xml:space="preserve">📅 DAY-WISE SUMMARY</t>
  </si>
  <si>
    <t xml:space="preserve">Tests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</si>
</sst>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"/>
    <numFmt numFmtId="166" formatCode="0%"/>
    <numFmt numFmtId="167" formatCode="0"/>
  </numFmts>
  <fonts count="2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864"/>
      <name val="Arial"/>
      <family val="0"/>
      <charset val="1"/>
    </font>
    <font>
      <b val="true"/>
      <sz val="12"/>
      <color rgb="FF2E5496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b val="true"/>
      <sz val="12"/>
      <color rgb="FFC55A11"/>
      <name val="Arial"/>
      <family val="0"/>
      <charset val="1"/>
    </font>
    <font>
      <sz val="10"/>
      <color rgb="FF000000"/>
      <name val="Arial"/>
      <family val="0"/>
      <charset val="1"/>
    </font>
    <font>
      <u val="single"/>
      <sz val="11"/>
      <color rgb="FF0070C0"/>
      <name val="Calibri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4"/>
      <color rgb="FF1F3864"/>
      <name val="Arial"/>
      <family val="0"/>
      <charset val="1"/>
    </font>
    <font>
      <sz val="9"/>
      <color rgb="FF555555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8"/>
      <color rgb="FF000000"/>
      <name val="Arial"/>
      <family val="0"/>
      <charset val="1"/>
    </font>
    <font>
      <b val="true"/>
      <sz val="8"/>
      <color rgb="FFFFFFFF"/>
      <name val="Arial"/>
      <family val="0"/>
      <charset val="1"/>
    </font>
    <font>
      <u val="single"/>
      <sz val="9"/>
      <color rgb="FF0563C1"/>
      <name val="Arial"/>
      <family val="0"/>
      <charset val="1"/>
    </font>
    <font>
      <b val="true"/>
      <sz val="8"/>
      <color rgb="FF548235"/>
      <name val="Arial"/>
      <family val="0"/>
      <charset val="1"/>
    </font>
    <font>
      <b val="true"/>
      <sz val="9"/>
      <color rgb="FF548235"/>
      <name val="Arial"/>
      <family val="0"/>
      <charset val="1"/>
    </font>
    <font>
      <b val="true"/>
      <sz val="9"/>
      <color rgb="FFC55A11"/>
      <name val="Arial"/>
      <family val="0"/>
      <charset val="1"/>
    </font>
    <font>
      <sz val="9"/>
      <color rgb="FF777777"/>
      <name val="Arial"/>
      <family val="0"/>
      <charset val="1"/>
    </font>
    <font>
      <b val="true"/>
      <u val="single"/>
      <sz val="10"/>
      <color rgb="FFC0000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9"/>
      <color rgb="FF777777"/>
      <name val="Arial"/>
      <family val="0"/>
      <charset val="1"/>
    </font>
    <font>
      <b val="true"/>
      <sz val="13"/>
      <color rgb="FFC55A11"/>
      <name val="Arial"/>
      <family val="0"/>
      <charset val="1"/>
    </font>
    <font>
      <sz val="9"/>
      <color rgb="FF000000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C00000"/>
        <bgColor rgb="FF800000"/>
      </patternFill>
    </fill>
    <fill>
      <patternFill patternType="solid">
        <fgColor rgb="FFF2F2F2"/>
        <bgColor rgb="FFFFF9E0"/>
      </patternFill>
    </fill>
    <fill>
      <patternFill patternType="solid">
        <fgColor rgb="FFFFFFFF"/>
        <bgColor rgb="FFFFF9E0"/>
      </patternFill>
    </fill>
    <fill>
      <patternFill patternType="solid">
        <fgColor rgb="FFFFF9E0"/>
        <bgColor rgb="FFF2F2F2"/>
      </patternFill>
    </fill>
    <fill>
      <patternFill patternType="solid">
        <fgColor rgb="FF2E5496"/>
        <bgColor rgb="FF1F3864"/>
      </patternFill>
    </fill>
    <fill>
      <patternFill patternType="solid">
        <fgColor rgb="FF7030A0"/>
        <bgColor rgb="FF993366"/>
      </patternFill>
    </fill>
    <fill>
      <patternFill patternType="solid">
        <fgColor rgb="FF548235"/>
        <bgColor rgb="FF339966"/>
      </patternFill>
    </fill>
    <fill>
      <patternFill patternType="solid">
        <fgColor rgb="FF1F3864"/>
        <bgColor rgb="FF2E5496"/>
      </patternFill>
    </fill>
    <fill>
      <patternFill patternType="solid">
        <fgColor rgb="FFBF8F00"/>
        <bgColor rgb="FFC55A11"/>
      </patternFill>
    </fill>
    <fill>
      <patternFill patternType="solid">
        <fgColor rgb="FFE2EFDA"/>
        <bgColor rgb="FFF2F2F2"/>
      </patternFill>
    </fill>
    <fill>
      <patternFill patternType="solid">
        <fgColor rgb="FFD6E0F0"/>
        <bgColor rgb="FFD9D9D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7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false" indent="9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4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5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6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0" fillId="7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0" fillId="8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0" fillId="9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6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5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5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5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1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11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1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11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9" fillId="1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9" fillId="1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23" fillId="1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3" fillId="1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3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1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2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6" fillId="1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6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235"/>
      <rgbColor rgb="FF800080"/>
      <rgbColor rgb="FF0070C0"/>
      <rgbColor rgb="FFBFBFBF"/>
      <rgbColor rgb="FF777777"/>
      <rgbColor rgb="FF9999FF"/>
      <rgbColor rgb="FF7030A0"/>
      <rgbColor rgb="FFFFF9E0"/>
      <rgbColor rgb="FFF2F2F2"/>
      <rgbColor rgb="FF660066"/>
      <rgbColor rgb="FFFF8080"/>
      <rgbColor rgb="FF0563C1"/>
      <rgbColor rgb="FFD6E0F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D9D9D9"/>
      <rgbColor rgb="FF3366FF"/>
      <rgbColor rgb="FF33CCCC"/>
      <rgbColor rgb="FF99CC00"/>
      <rgbColor rgb="FFFFCC00"/>
      <rgbColor rgb="FFBF8F00"/>
      <rgbColor rgb="FFC55A11"/>
      <rgbColor rgb="FF4F81BD"/>
      <rgbColor rgb="FF969696"/>
      <rgbColor rgb="FF1F3864"/>
      <rgbColor rgb="FF339966"/>
      <rgbColor rgb="FF003300"/>
      <rgbColor rgb="FF333300"/>
      <rgbColor rgb="FF993300"/>
      <rgbColor rgb="FF993366"/>
      <rgbColor rgb="FF2E5496"/>
      <rgbColor rgb="FF55555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Test Distribution by Head (all 485 tests)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pieChart>
        <c:varyColors val="1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c00000"/>
              </a:solidFill>
              <a:ln w="0">
                <a:noFill/>
              </a:ln>
            </c:spPr>
          </c:dPt>
          <c:dPt>
            <c:idx val="1"/>
            <c:spPr>
              <a:solidFill>
                <a:srgbClr val="2e5496"/>
              </a:solidFill>
              <a:ln w="0">
                <a:noFill/>
              </a:ln>
            </c:spPr>
          </c:dPt>
          <c:dPt>
            <c:idx val="2"/>
            <c:spPr>
              <a:solidFill>
                <a:srgbClr val="7030a0"/>
              </a:solidFill>
              <a:ln w="0">
                <a:noFill/>
              </a:ln>
            </c:spPr>
          </c:dPt>
          <c:dPt>
            <c:idx val="3"/>
            <c:spPr>
              <a:solidFill>
                <a:srgbClr val="bf8f00"/>
              </a:solidFill>
              <a:ln w="0">
                <a:noFill/>
              </a:ln>
            </c:spPr>
          </c:dPt>
          <c:dLbls>
            <c:dLbl>
              <c:idx val="0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2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3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bestFit"/>
            <c:showLegendKey val="0"/>
            <c:showVal val="0"/>
            <c:showCatName val="0"/>
            <c:showSerName val="0"/>
            <c:showPercent val="1"/>
            <c:separator>
</c:separator>
            <c:showLeaderLines val="1"/>
          </c:dLbls>
          <c:cat>
            <c:strRef>
              <c:f>'Overall &amp; Head Tracker'!$B$7:$B$10</c:f>
              <c:strCache>
                <c:ptCount val="4"/>
                <c:pt idx="0">
                  <c:v>Full Length</c:v>
                </c:pt>
                <c:pt idx="1">
                  <c:v>Maths</c:v>
                </c:pt>
                <c:pt idx="2">
                  <c:v>Reasoning</c:v>
                </c:pt>
                <c:pt idx="3">
                  <c:v>GK</c:v>
                </c:pt>
              </c:strCache>
            </c:strRef>
          </c:cat>
          <c:val>
            <c:numRef>
              <c:f>'Overall &amp; Head Tracker'!$C$7:$C$10</c:f>
              <c:numCache>
                <c:formatCode>0</c:formatCode>
                <c:ptCount val="4"/>
                <c:pt idx="0">
                  <c:v>31</c:v>
                </c:pt>
                <c:pt idx="1">
                  <c:v>181</c:v>
                </c:pt>
                <c:pt idx="2">
                  <c:v>50</c:v>
                </c:pt>
                <c:pt idx="3">
                  <c:v>223</c:v>
                </c:pt>
              </c:numCache>
            </c:numRef>
          </c:val>
        </c:ser>
        <c:firstSliceAng val="0"/>
      </c:pie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Overall Progress: Attempted vs Remaining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pieChart>
        <c:varyColors val="1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2e5496"/>
              </a:solidFill>
              <a:ln w="0">
                <a:noFill/>
              </a:ln>
            </c:spPr>
          </c:dPt>
          <c:dPt>
            <c:idx val="1"/>
            <c:spPr>
              <a:solidFill>
                <a:srgbClr val="d9d9d9"/>
              </a:solidFill>
              <a:ln w="0">
                <a:noFill/>
              </a:ln>
            </c:spPr>
          </c:dPt>
          <c:dLbls>
            <c:dLbl>
              <c:idx val="0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bestFit"/>
            <c:showLegendKey val="0"/>
            <c:showVal val="0"/>
            <c:showCatName val="0"/>
            <c:showSerName val="0"/>
            <c:showPercent val="1"/>
            <c:separator>
</c:separator>
            <c:showLeaderLines val="1"/>
          </c:dLbls>
          <c:cat>
            <c:strRef>
              <c:f>'Overall &amp; Head Tracker'!$B$14:$B$15</c:f>
              <c:strCache>
                <c:ptCount val="2"/>
                <c:pt idx="0">
                  <c:v>Attempted</c:v>
                </c:pt>
                <c:pt idx="1">
                  <c:v>Remaining</c:v>
                </c:pt>
              </c:strCache>
            </c:strRef>
          </c:cat>
          <c:val>
            <c:numRef>
              <c:f>'Overall &amp; Head Tracker'!$C$14:$C$15</c:f>
              <c:numCache>
                <c:formatCode>0</c:formatCode>
                <c:ptCount val="2"/>
                <c:pt idx="0">
                  <c:v>0</c:v>
                </c:pt>
                <c:pt idx="1">
                  <c:v>485</c:v>
                </c:pt>
              </c:numCache>
            </c:numRef>
          </c:val>
        </c:ser>
        <c:firstSliceAng val="0"/>
      </c:pie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Attempted Tests by Head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pieChart>
        <c:varyColors val="1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c00000"/>
              </a:solidFill>
              <a:ln w="0">
                <a:noFill/>
              </a:ln>
            </c:spPr>
          </c:dPt>
          <c:dPt>
            <c:idx val="1"/>
            <c:spPr>
              <a:solidFill>
                <a:srgbClr val="2e5496"/>
              </a:solidFill>
              <a:ln w="0">
                <a:noFill/>
              </a:ln>
            </c:spPr>
          </c:dPt>
          <c:dPt>
            <c:idx val="2"/>
            <c:spPr>
              <a:solidFill>
                <a:srgbClr val="7030a0"/>
              </a:solidFill>
              <a:ln w="0">
                <a:noFill/>
              </a:ln>
            </c:spPr>
          </c:dPt>
          <c:dPt>
            <c:idx val="3"/>
            <c:spPr>
              <a:solidFill>
                <a:srgbClr val="bf8f00"/>
              </a:solidFill>
              <a:ln w="0">
                <a:noFill/>
              </a:ln>
            </c:spPr>
          </c:dPt>
          <c:dLbls>
            <c:dLbl>
              <c:idx val="0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2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3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bestFit"/>
            <c:showLegendKey val="0"/>
            <c:showVal val="0"/>
            <c:showCatName val="0"/>
            <c:showSerName val="0"/>
            <c:showPercent val="1"/>
            <c:separator>
</c:separator>
            <c:showLeaderLines val="1"/>
          </c:dLbls>
          <c:cat>
            <c:strRef>
              <c:f>'Overall &amp; Head Tracker'!$B$7:$B$10</c:f>
              <c:strCache>
                <c:ptCount val="4"/>
                <c:pt idx="0">
                  <c:v>Full Length</c:v>
                </c:pt>
                <c:pt idx="1">
                  <c:v>Maths</c:v>
                </c:pt>
                <c:pt idx="2">
                  <c:v>Reasoning</c:v>
                </c:pt>
                <c:pt idx="3">
                  <c:v>GK</c:v>
                </c:pt>
              </c:strCache>
            </c:strRef>
          </c:cat>
          <c:val>
            <c:numRef>
              <c:f>'Overall &amp; Head Tracker'!$D$7:$D$10</c:f>
              <c:numCache>
                <c:formatCode>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firstSliceAng val="0"/>
      </c:pie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</xdr:row>
      <xdr:rowOff>0</xdr:rowOff>
    </xdr:from>
    <xdr:to>
      <xdr:col>1</xdr:col>
      <xdr:colOff>676080</xdr:colOff>
      <xdr:row>2</xdr:row>
      <xdr:rowOff>208800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141120" y="190440"/>
          <a:ext cx="676080" cy="5900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7</xdr:col>
      <xdr:colOff>0</xdr:colOff>
      <xdr:row>2</xdr:row>
      <xdr:rowOff>131040</xdr:rowOff>
    </xdr:from>
    <xdr:to>
      <xdr:col>15</xdr:col>
      <xdr:colOff>507600</xdr:colOff>
      <xdr:row>15</xdr:row>
      <xdr:rowOff>99360</xdr:rowOff>
    </xdr:to>
    <xdr:graphicFrame>
      <xdr:nvGraphicFramePr>
        <xdr:cNvPr id="1" name="Chart 1"/>
        <xdr:cNvGraphicFramePr/>
      </xdr:nvGraphicFramePr>
      <xdr:xfrm>
        <a:off x="5265360" y="571680"/>
        <a:ext cx="539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0</xdr:colOff>
      <xdr:row>17</xdr:row>
      <xdr:rowOff>242280</xdr:rowOff>
    </xdr:from>
    <xdr:to>
      <xdr:col>15</xdr:col>
      <xdr:colOff>507600</xdr:colOff>
      <xdr:row>31</xdr:row>
      <xdr:rowOff>48960</xdr:rowOff>
    </xdr:to>
    <xdr:graphicFrame>
      <xdr:nvGraphicFramePr>
        <xdr:cNvPr id="2" name="Chart 2"/>
        <xdr:cNvGraphicFramePr/>
      </xdr:nvGraphicFramePr>
      <xdr:xfrm>
        <a:off x="5265360" y="3809880"/>
        <a:ext cx="539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6</xdr:col>
      <xdr:colOff>0</xdr:colOff>
      <xdr:row>33</xdr:row>
      <xdr:rowOff>16560</xdr:rowOff>
    </xdr:from>
    <xdr:to>
      <xdr:col>14</xdr:col>
      <xdr:colOff>507600</xdr:colOff>
      <xdr:row>47</xdr:row>
      <xdr:rowOff>49320</xdr:rowOff>
    </xdr:to>
    <xdr:graphicFrame>
      <xdr:nvGraphicFramePr>
        <xdr:cNvPr id="3" name="Chart 3"/>
        <xdr:cNvGraphicFramePr/>
      </xdr:nvGraphicFramePr>
      <xdr:xfrm>
        <a:off x="4654080" y="6858000"/>
        <a:ext cx="539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rbelearning.com/new-courses/1-rbe-combo-test-series-all-paid-test-series-in-single-plan-ssc-railway-dsssb-ib-bank" TargetMode="External"/><Relationship Id="rId2" Type="http://schemas.openxmlformats.org/officeDocument/2006/relationships/hyperlink" Target="https://rbelearning.com/new-courses/1-rbe-combo-test-series-all-paid-test-series-in-single-plan-ssc-railway-dsssb-ib-bank" TargetMode="External"/><Relationship Id="rId3" Type="http://schemas.openxmlformats.org/officeDocument/2006/relationships/hyperlink" Target="https://play.google.com/store/apps/details?id=com.revolution.education" TargetMode="External"/><Relationship Id="rId4" Type="http://schemas.openxmlformats.org/officeDocument/2006/relationships/hyperlink" Target="https://realmocks.com/rrb-ntpc-gl-mock-tracker" TargetMode="External"/><Relationship Id="rId5" Type="http://schemas.openxmlformats.org/officeDocument/2006/relationships/hyperlink" Target="https://youtu.be/sZc2f6U8IIA" TargetMode="External"/><Relationship Id="rId6" Type="http://schemas.openxmlformats.org/officeDocument/2006/relationships/hyperlink" Target="https://www.youtube.com/playlist?list=PL5SDlP42gG0gfgr1DfKxDEJogBIXsd_Ge" TargetMode="External"/><Relationship Id="rId7" Type="http://schemas.openxmlformats.org/officeDocument/2006/relationships/hyperlink" Target="https://telegram.me/RBE_S/13878" TargetMode="External"/><Relationship Id="rId8" Type="http://schemas.openxmlformats.org/officeDocument/2006/relationships/hyperlink" Target="https://telegram.me/RBE_S/13876" TargetMode="External"/><Relationship Id="rId9" Type="http://schemas.openxmlformats.org/officeDocument/2006/relationships/hyperlink" Target="https://youtu.be/dPNpeE9a7XE" TargetMode="External"/><Relationship Id="rId10" Type="http://schemas.openxmlformats.org/officeDocument/2006/relationships/hyperlink" Target="https://telegram.me/RBE_S/13000" TargetMode="External"/><Relationship Id="rId11" Type="http://schemas.openxmlformats.org/officeDocument/2006/relationships/hyperlink" Target="https://telegram.me/RBE_S/13005" TargetMode="External"/><Relationship Id="rId12" Type="http://schemas.openxmlformats.org/officeDocument/2006/relationships/hyperlink" Target="https://youtu.be/g_dXl8W2A6w" TargetMode="External"/><Relationship Id="rId13" Type="http://schemas.openxmlformats.org/officeDocument/2006/relationships/hyperlink" Target="https://telegram.me/RBE_S/11466" TargetMode="External"/><Relationship Id="rId14" Type="http://schemas.openxmlformats.org/officeDocument/2006/relationships/hyperlink" Target="https://www.youtube.com/playlist?list=PL5SDlP42gG0j-LjdzQ8M6PbVBZAE1xiyd" TargetMode="External"/><Relationship Id="rId15" Type="http://schemas.openxmlformats.org/officeDocument/2006/relationships/hyperlink" Target="https://fktr.in/CfddDh4" TargetMode="External"/><Relationship Id="rId16" Type="http://schemas.openxmlformats.org/officeDocument/2006/relationships/hyperlink" Target="https://amzn.to/4sQtjGv" TargetMode="External"/><Relationship Id="rId17" Type="http://schemas.openxmlformats.org/officeDocument/2006/relationships/hyperlink" Target="https://fktr.in/67pmxQ8" TargetMode="External"/><Relationship Id="rId18" Type="http://schemas.openxmlformats.org/officeDocument/2006/relationships/hyperlink" Target="https://amzn.to/4fl7H1g" TargetMode="External"/><Relationship Id="rId19" Type="http://schemas.openxmlformats.org/officeDocument/2006/relationships/hyperlink" Target="https://rbelearning.com/new-courses/1-rbe-combo-test-series-all-paid-test-series-in-single-plan-ssc-railway-dsssb-ib-bank" TargetMode="External"/><Relationship Id="rId20" Type="http://schemas.openxmlformats.org/officeDocument/2006/relationships/hyperlink" Target="https://rbelearning.com/test-series/272" TargetMode="External"/><Relationship Id="rId21" Type="http://schemas.openxmlformats.org/officeDocument/2006/relationships/hyperlink" Target="https://rbelearning.com/test-series?examId=6" TargetMode="External"/><Relationship Id="rId22" Type="http://schemas.openxmlformats.org/officeDocument/2006/relationships/hyperlink" Target="https://rbelearning.com/test-series?examId=1" TargetMode="External"/><Relationship Id="rId23" Type="http://schemas.openxmlformats.org/officeDocument/2006/relationships/hyperlink" Target="https://rbelearning.com/new-courses/9/content?activeTab=Tests" TargetMode="External"/><Relationship Id="rId24" Type="http://schemas.openxmlformats.org/officeDocument/2006/relationships/hyperlink" Target="https://play.google.com/store/apps/details?id=com.revolution.education" TargetMode="External"/><Relationship Id="rId25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rbelearning.com/test-series/272/tests?subjectId=429" TargetMode="External"/><Relationship Id="rId2" Type="http://schemas.openxmlformats.org/officeDocument/2006/relationships/hyperlink" Target="https://rbelearning.com/test-series/228/tests?subjectId=235" TargetMode="External"/><Relationship Id="rId3" Type="http://schemas.openxmlformats.org/officeDocument/2006/relationships/hyperlink" Target="https://rbelearning.com/test-series/228/tests?subjectId=235" TargetMode="External"/><Relationship Id="rId4" Type="http://schemas.openxmlformats.org/officeDocument/2006/relationships/hyperlink" Target="https://rbelearning.com/test-series/229/tests?subjectId=228" TargetMode="External"/><Relationship Id="rId5" Type="http://schemas.openxmlformats.org/officeDocument/2006/relationships/hyperlink" Target="https://rbelearning.com/test-series/229/tests?subjectId=228" TargetMode="External"/><Relationship Id="rId6" Type="http://schemas.openxmlformats.org/officeDocument/2006/relationships/hyperlink" Target="https://rbelearning.com/test-series/229/tests?subjectId=228" TargetMode="External"/><Relationship Id="rId7" Type="http://schemas.openxmlformats.org/officeDocument/2006/relationships/hyperlink" Target="https://rbelearning.com/test-series/229/tests?subjectId=407" TargetMode="External"/><Relationship Id="rId8" Type="http://schemas.openxmlformats.org/officeDocument/2006/relationships/hyperlink" Target="https://rbelearning.com/test-series/112/tests?subjectId=245" TargetMode="External"/><Relationship Id="rId9" Type="http://schemas.openxmlformats.org/officeDocument/2006/relationships/hyperlink" Target="https://rbelearning.com/test-series/264-rrb-ntpc-2025-26-under-graduate-level-cbt-2-mock-tests-latest-railway-pattern?subjectId=406" TargetMode="External"/><Relationship Id="rId10" Type="http://schemas.openxmlformats.org/officeDocument/2006/relationships/hyperlink" Target="https://rbelearning.com/test-series/228/tests?subjectId=235" TargetMode="External"/><Relationship Id="rId11" Type="http://schemas.openxmlformats.org/officeDocument/2006/relationships/hyperlink" Target="https://rbelearning.com/test-series/228/tests?subjectId=235" TargetMode="External"/><Relationship Id="rId12" Type="http://schemas.openxmlformats.org/officeDocument/2006/relationships/hyperlink" Target="https://rbelearning.com/test-series/229/tests?subjectId=228" TargetMode="External"/><Relationship Id="rId13" Type="http://schemas.openxmlformats.org/officeDocument/2006/relationships/hyperlink" Target="https://rbelearning.com/test-series/229/tests?subjectId=228" TargetMode="External"/><Relationship Id="rId14" Type="http://schemas.openxmlformats.org/officeDocument/2006/relationships/hyperlink" Target="https://rbelearning.com/test-series/229/tests?subjectId=228" TargetMode="External"/><Relationship Id="rId15" Type="http://schemas.openxmlformats.org/officeDocument/2006/relationships/hyperlink" Target="https://rbelearning.com/test-series/229/tests?subjectId=407" TargetMode="External"/><Relationship Id="rId16" Type="http://schemas.openxmlformats.org/officeDocument/2006/relationships/hyperlink" Target="https://rbelearning.com/test-series/112/tests?subjectId=245" TargetMode="External"/><Relationship Id="rId17" Type="http://schemas.openxmlformats.org/officeDocument/2006/relationships/hyperlink" Target="https://rbelearning.com/test-series/112/tests?subjectId=121" TargetMode="External"/><Relationship Id="rId18" Type="http://schemas.openxmlformats.org/officeDocument/2006/relationships/hyperlink" Target="https://rbelearning.com/test-series/112/tests?subjectId=198" TargetMode="External"/><Relationship Id="rId19" Type="http://schemas.openxmlformats.org/officeDocument/2006/relationships/hyperlink" Target="https://rbelearning.com/test-series/112/tests?subjectId=198" TargetMode="External"/><Relationship Id="rId20" Type="http://schemas.openxmlformats.org/officeDocument/2006/relationships/hyperlink" Target="https://rbelearning.com/test-series/112/tests?subjectId=198" TargetMode="External"/><Relationship Id="rId21" Type="http://schemas.openxmlformats.org/officeDocument/2006/relationships/hyperlink" Target="https://rbelearning.com/test-series/112/tests?subjectId=198" TargetMode="External"/><Relationship Id="rId22" Type="http://schemas.openxmlformats.org/officeDocument/2006/relationships/hyperlink" Target="https://rbelearning.com/test-series/112/tests?subjectId=198" TargetMode="External"/><Relationship Id="rId23" Type="http://schemas.openxmlformats.org/officeDocument/2006/relationships/hyperlink" Target="https://rbelearning.com/test-series/112/tests?subjectId=198" TargetMode="External"/><Relationship Id="rId24" Type="http://schemas.openxmlformats.org/officeDocument/2006/relationships/hyperlink" Target="https://rbelearning.com/test-series/228/tests?subjectId=235" TargetMode="External"/><Relationship Id="rId25" Type="http://schemas.openxmlformats.org/officeDocument/2006/relationships/hyperlink" Target="https://rbelearning.com/test-series/228/tests?subjectId=235" TargetMode="External"/><Relationship Id="rId26" Type="http://schemas.openxmlformats.org/officeDocument/2006/relationships/hyperlink" Target="https://rbelearning.com/test-series/229/tests?subjectId=228" TargetMode="External"/><Relationship Id="rId27" Type="http://schemas.openxmlformats.org/officeDocument/2006/relationships/hyperlink" Target="https://rbelearning.com/test-series/229/tests?subjectId=228" TargetMode="External"/><Relationship Id="rId28" Type="http://schemas.openxmlformats.org/officeDocument/2006/relationships/hyperlink" Target="https://rbelearning.com/test-series/229/tests?subjectId=228" TargetMode="External"/><Relationship Id="rId29" Type="http://schemas.openxmlformats.org/officeDocument/2006/relationships/hyperlink" Target="https://rbelearning.com/test-series/229/tests?subjectId=407" TargetMode="External"/><Relationship Id="rId30" Type="http://schemas.openxmlformats.org/officeDocument/2006/relationships/hyperlink" Target="https://rbelearning.com/test-series/112/tests?subjectId=245" TargetMode="External"/><Relationship Id="rId31" Type="http://schemas.openxmlformats.org/officeDocument/2006/relationships/hyperlink" Target="https://rbelearning.com/test-series/112/tests?subjectId=121" TargetMode="External"/><Relationship Id="rId32" Type="http://schemas.openxmlformats.org/officeDocument/2006/relationships/hyperlink" Target="https://rbelearning.com/test-series/112/tests?subjectId=198" TargetMode="External"/><Relationship Id="rId33" Type="http://schemas.openxmlformats.org/officeDocument/2006/relationships/hyperlink" Target="https://rbelearning.com/test-series/112/tests?subjectId=198" TargetMode="External"/><Relationship Id="rId34" Type="http://schemas.openxmlformats.org/officeDocument/2006/relationships/hyperlink" Target="https://rbelearning.com/test-series/112/tests?subjectId=198" TargetMode="External"/><Relationship Id="rId35" Type="http://schemas.openxmlformats.org/officeDocument/2006/relationships/hyperlink" Target="https://rbelearning.com/test-series/112/tests?subjectId=198" TargetMode="External"/><Relationship Id="rId36" Type="http://schemas.openxmlformats.org/officeDocument/2006/relationships/hyperlink" Target="https://rbelearning.com/test-series/112/tests?subjectId=198" TargetMode="External"/><Relationship Id="rId37" Type="http://schemas.openxmlformats.org/officeDocument/2006/relationships/hyperlink" Target="https://rbelearning.com/test-series/112/tests?subjectId=198" TargetMode="External"/><Relationship Id="rId38" Type="http://schemas.openxmlformats.org/officeDocument/2006/relationships/hyperlink" Target="https://rbelearning.com/test-series/228/tests?subjectId=235" TargetMode="External"/><Relationship Id="rId39" Type="http://schemas.openxmlformats.org/officeDocument/2006/relationships/hyperlink" Target="https://rbelearning.com/test-series/228/tests?subjectId=235" TargetMode="External"/><Relationship Id="rId40" Type="http://schemas.openxmlformats.org/officeDocument/2006/relationships/hyperlink" Target="https://rbelearning.com/test-series/229/tests?subjectId=228" TargetMode="External"/><Relationship Id="rId41" Type="http://schemas.openxmlformats.org/officeDocument/2006/relationships/hyperlink" Target="https://rbelearning.com/test-series/229/tests?subjectId=228" TargetMode="External"/><Relationship Id="rId42" Type="http://schemas.openxmlformats.org/officeDocument/2006/relationships/hyperlink" Target="https://rbelearning.com/test-series/229/tests?subjectId=228" TargetMode="External"/><Relationship Id="rId43" Type="http://schemas.openxmlformats.org/officeDocument/2006/relationships/hyperlink" Target="https://rbelearning.com/test-series/229/tests?subjectId=407" TargetMode="External"/><Relationship Id="rId44" Type="http://schemas.openxmlformats.org/officeDocument/2006/relationships/hyperlink" Target="https://rbelearning.com/test-series/112/tests?subjectId=245" TargetMode="External"/><Relationship Id="rId45" Type="http://schemas.openxmlformats.org/officeDocument/2006/relationships/hyperlink" Target="https://rbelearning.com/test-series/112/tests?subjectId=245" TargetMode="External"/><Relationship Id="rId46" Type="http://schemas.openxmlformats.org/officeDocument/2006/relationships/hyperlink" Target="https://rbelearning.com/test-series/112/tests?subjectId=121" TargetMode="External"/><Relationship Id="rId47" Type="http://schemas.openxmlformats.org/officeDocument/2006/relationships/hyperlink" Target="https://rbelearning.com/test-series/112/tests?subjectId=198" TargetMode="External"/><Relationship Id="rId48" Type="http://schemas.openxmlformats.org/officeDocument/2006/relationships/hyperlink" Target="https://rbelearning.com/test-series/112/tests?subjectId=198" TargetMode="External"/><Relationship Id="rId49" Type="http://schemas.openxmlformats.org/officeDocument/2006/relationships/hyperlink" Target="https://rbelearning.com/test-series/112/tests?subjectId=198" TargetMode="External"/><Relationship Id="rId50" Type="http://schemas.openxmlformats.org/officeDocument/2006/relationships/hyperlink" Target="https://rbelearning.com/test-series/112/tests?subjectId=198" TargetMode="External"/><Relationship Id="rId51" Type="http://schemas.openxmlformats.org/officeDocument/2006/relationships/hyperlink" Target="https://rbelearning.com/test-series/112/tests?subjectId=198" TargetMode="External"/><Relationship Id="rId52" Type="http://schemas.openxmlformats.org/officeDocument/2006/relationships/hyperlink" Target="https://rbelearning.com/test-series/112/tests?subjectId=198" TargetMode="External"/><Relationship Id="rId53" Type="http://schemas.openxmlformats.org/officeDocument/2006/relationships/hyperlink" Target="https://rbelearning.com/test-series/228/tests?subjectId=235" TargetMode="External"/><Relationship Id="rId54" Type="http://schemas.openxmlformats.org/officeDocument/2006/relationships/hyperlink" Target="https://rbelearning.com/test-series/228/tests?subjectId=235" TargetMode="External"/><Relationship Id="rId55" Type="http://schemas.openxmlformats.org/officeDocument/2006/relationships/hyperlink" Target="https://rbelearning.com/test-series/229/tests?subjectId=228" TargetMode="External"/><Relationship Id="rId56" Type="http://schemas.openxmlformats.org/officeDocument/2006/relationships/hyperlink" Target="https://rbelearning.com/test-series/229/tests?subjectId=228" TargetMode="External"/><Relationship Id="rId57" Type="http://schemas.openxmlformats.org/officeDocument/2006/relationships/hyperlink" Target="https://rbelearning.com/test-series/229/tests?subjectId=228" TargetMode="External"/><Relationship Id="rId58" Type="http://schemas.openxmlformats.org/officeDocument/2006/relationships/hyperlink" Target="https://rbelearning.com/test-series/229/tests?subjectId=407" TargetMode="External"/><Relationship Id="rId59" Type="http://schemas.openxmlformats.org/officeDocument/2006/relationships/hyperlink" Target="https://rbelearning.com/test-series/112/tests?subjectId=245" TargetMode="External"/><Relationship Id="rId60" Type="http://schemas.openxmlformats.org/officeDocument/2006/relationships/hyperlink" Target="https://rbelearning.com/test-series/112/tests?subjectId=121" TargetMode="External"/><Relationship Id="rId61" Type="http://schemas.openxmlformats.org/officeDocument/2006/relationships/hyperlink" Target="https://rbelearning.com/test-series/112/tests?subjectId=198" TargetMode="External"/><Relationship Id="rId62" Type="http://schemas.openxmlformats.org/officeDocument/2006/relationships/hyperlink" Target="https://rbelearning.com/test-series/112/tests?subjectId=198" TargetMode="External"/><Relationship Id="rId63" Type="http://schemas.openxmlformats.org/officeDocument/2006/relationships/hyperlink" Target="https://rbelearning.com/test-series/112/tests?subjectId=198" TargetMode="External"/><Relationship Id="rId64" Type="http://schemas.openxmlformats.org/officeDocument/2006/relationships/hyperlink" Target="https://rbelearning.com/test-series/112/tests?subjectId=198" TargetMode="External"/><Relationship Id="rId65" Type="http://schemas.openxmlformats.org/officeDocument/2006/relationships/hyperlink" Target="https://rbelearning.com/test-series/112/tests?subjectId=198" TargetMode="External"/><Relationship Id="rId66" Type="http://schemas.openxmlformats.org/officeDocument/2006/relationships/hyperlink" Target="https://rbelearning.com/test-series/112/tests?subjectId=198" TargetMode="External"/><Relationship Id="rId67" Type="http://schemas.openxmlformats.org/officeDocument/2006/relationships/hyperlink" Target="https://rbelearning.com/test-series/228/tests?subjectId=235" TargetMode="External"/><Relationship Id="rId68" Type="http://schemas.openxmlformats.org/officeDocument/2006/relationships/hyperlink" Target="https://rbelearning.com/test-series/228/tests?subjectId=235" TargetMode="External"/><Relationship Id="rId69" Type="http://schemas.openxmlformats.org/officeDocument/2006/relationships/hyperlink" Target="https://rbelearning.com/test-series/229/tests?subjectId=228" TargetMode="External"/><Relationship Id="rId70" Type="http://schemas.openxmlformats.org/officeDocument/2006/relationships/hyperlink" Target="https://rbelearning.com/test-series/229/tests?subjectId=228" TargetMode="External"/><Relationship Id="rId71" Type="http://schemas.openxmlformats.org/officeDocument/2006/relationships/hyperlink" Target="https://rbelearning.com/test-series/229/tests?subjectId=228" TargetMode="External"/><Relationship Id="rId72" Type="http://schemas.openxmlformats.org/officeDocument/2006/relationships/hyperlink" Target="https://rbelearning.com/test-series/229/tests?subjectId=407" TargetMode="External"/><Relationship Id="rId73" Type="http://schemas.openxmlformats.org/officeDocument/2006/relationships/hyperlink" Target="https://rbelearning.com/test-series/112/tests?subjectId=245" TargetMode="External"/><Relationship Id="rId74" Type="http://schemas.openxmlformats.org/officeDocument/2006/relationships/hyperlink" Target="https://rbelearning.com/test-series/264-rrb-ntpc-2025-26-under-graduate-level-cbt-2-mock-tests-latest-railway-pattern?subjectId=392" TargetMode="External"/><Relationship Id="rId75" Type="http://schemas.openxmlformats.org/officeDocument/2006/relationships/hyperlink" Target="https://rbelearning.com/test-series/112/tests?subjectId=113" TargetMode="External"/><Relationship Id="rId76" Type="http://schemas.openxmlformats.org/officeDocument/2006/relationships/hyperlink" Target="https://rbelearning.com/test-series/112/tests?subjectId=198" TargetMode="External"/><Relationship Id="rId77" Type="http://schemas.openxmlformats.org/officeDocument/2006/relationships/hyperlink" Target="https://rbelearning.com/test-series/112/tests?subjectId=198" TargetMode="External"/><Relationship Id="rId78" Type="http://schemas.openxmlformats.org/officeDocument/2006/relationships/hyperlink" Target="https://rbelearning.com/test-series/112/tests?subjectId=198" TargetMode="External"/><Relationship Id="rId79" Type="http://schemas.openxmlformats.org/officeDocument/2006/relationships/hyperlink" Target="https://rbelearning.com/test-series/112/tests?subjectId=198" TargetMode="External"/><Relationship Id="rId80" Type="http://schemas.openxmlformats.org/officeDocument/2006/relationships/hyperlink" Target="https://rbelearning.com/test-series/112/tests?subjectId=198" TargetMode="External"/><Relationship Id="rId81" Type="http://schemas.openxmlformats.org/officeDocument/2006/relationships/hyperlink" Target="https://rbelearning.com/test-series/228/tests?subjectId=235" TargetMode="External"/><Relationship Id="rId82" Type="http://schemas.openxmlformats.org/officeDocument/2006/relationships/hyperlink" Target="https://rbelearning.com/test-series/228/tests?subjectId=235" TargetMode="External"/><Relationship Id="rId83" Type="http://schemas.openxmlformats.org/officeDocument/2006/relationships/hyperlink" Target="https://rbelearning.com/test-series/229/tests?subjectId=228" TargetMode="External"/><Relationship Id="rId84" Type="http://schemas.openxmlformats.org/officeDocument/2006/relationships/hyperlink" Target="https://rbelearning.com/test-series/229/tests?subjectId=228" TargetMode="External"/><Relationship Id="rId85" Type="http://schemas.openxmlformats.org/officeDocument/2006/relationships/hyperlink" Target="https://rbelearning.com/test-series/229/tests?subjectId=228" TargetMode="External"/><Relationship Id="rId86" Type="http://schemas.openxmlformats.org/officeDocument/2006/relationships/hyperlink" Target="https://rbelearning.com/test-series/229/tests?subjectId=407" TargetMode="External"/><Relationship Id="rId87" Type="http://schemas.openxmlformats.org/officeDocument/2006/relationships/hyperlink" Target="https://rbelearning.com/test-series/112/tests?subjectId=245" TargetMode="External"/><Relationship Id="rId88" Type="http://schemas.openxmlformats.org/officeDocument/2006/relationships/hyperlink" Target="https://rbelearning.com/test-series/112/tests?subjectId=113" TargetMode="External"/><Relationship Id="rId89" Type="http://schemas.openxmlformats.org/officeDocument/2006/relationships/hyperlink" Target="https://rbelearning.com/test-series/112/tests?subjectId=198" TargetMode="External"/><Relationship Id="rId90" Type="http://schemas.openxmlformats.org/officeDocument/2006/relationships/hyperlink" Target="https://rbelearning.com/test-series/112/tests?subjectId=198" TargetMode="External"/><Relationship Id="rId91" Type="http://schemas.openxmlformats.org/officeDocument/2006/relationships/hyperlink" Target="https://rbelearning.com/test-series/112/tests?subjectId=198" TargetMode="External"/><Relationship Id="rId92" Type="http://schemas.openxmlformats.org/officeDocument/2006/relationships/hyperlink" Target="https://rbelearning.com/test-series/228/tests?subjectId=235" TargetMode="External"/><Relationship Id="rId93" Type="http://schemas.openxmlformats.org/officeDocument/2006/relationships/hyperlink" Target="https://rbelearning.com/test-series/228/tests?subjectId=235" TargetMode="External"/><Relationship Id="rId94" Type="http://schemas.openxmlformats.org/officeDocument/2006/relationships/hyperlink" Target="https://rbelearning.com/test-series/229/tests?subjectId=228" TargetMode="External"/><Relationship Id="rId95" Type="http://schemas.openxmlformats.org/officeDocument/2006/relationships/hyperlink" Target="https://rbelearning.com/test-series/229/tests?subjectId=228" TargetMode="External"/><Relationship Id="rId96" Type="http://schemas.openxmlformats.org/officeDocument/2006/relationships/hyperlink" Target="https://rbelearning.com/test-series/229/tests?subjectId=228" TargetMode="External"/><Relationship Id="rId97" Type="http://schemas.openxmlformats.org/officeDocument/2006/relationships/hyperlink" Target="https://rbelearning.com/test-series/229/tests?subjectId=407" TargetMode="External"/><Relationship Id="rId98" Type="http://schemas.openxmlformats.org/officeDocument/2006/relationships/hyperlink" Target="https://rbelearning.com/test-series/112/tests?subjectId=245" TargetMode="External"/><Relationship Id="rId99" Type="http://schemas.openxmlformats.org/officeDocument/2006/relationships/hyperlink" Target="https://rbelearning.com/test-series/112/tests?subjectId=113" TargetMode="External"/><Relationship Id="rId100" Type="http://schemas.openxmlformats.org/officeDocument/2006/relationships/hyperlink" Target="https://rbelearning.com/test-series/112/tests?subjectId=198" TargetMode="External"/><Relationship Id="rId101" Type="http://schemas.openxmlformats.org/officeDocument/2006/relationships/hyperlink" Target="https://rbelearning.com/test-series/112/tests?subjectId=198" TargetMode="External"/><Relationship Id="rId102" Type="http://schemas.openxmlformats.org/officeDocument/2006/relationships/hyperlink" Target="https://rbelearning.com/test-series/112/tests?subjectId=198" TargetMode="External"/><Relationship Id="rId103" Type="http://schemas.openxmlformats.org/officeDocument/2006/relationships/hyperlink" Target="https://rbelearning.com/test-series/228/tests?subjectId=235" TargetMode="External"/><Relationship Id="rId104" Type="http://schemas.openxmlformats.org/officeDocument/2006/relationships/hyperlink" Target="https://rbelearning.com/test-series/228/tests?subjectId=235" TargetMode="External"/><Relationship Id="rId105" Type="http://schemas.openxmlformats.org/officeDocument/2006/relationships/hyperlink" Target="https://rbelearning.com/test-series/229/tests?subjectId=228" TargetMode="External"/><Relationship Id="rId106" Type="http://schemas.openxmlformats.org/officeDocument/2006/relationships/hyperlink" Target="https://rbelearning.com/test-series/229/tests?subjectId=228" TargetMode="External"/><Relationship Id="rId107" Type="http://schemas.openxmlformats.org/officeDocument/2006/relationships/hyperlink" Target="https://rbelearning.com/test-series/229/tests?subjectId=228" TargetMode="External"/><Relationship Id="rId108" Type="http://schemas.openxmlformats.org/officeDocument/2006/relationships/hyperlink" Target="https://rbelearning.com/test-series/229/tests?subjectId=407" TargetMode="External"/><Relationship Id="rId109" Type="http://schemas.openxmlformats.org/officeDocument/2006/relationships/hyperlink" Target="https://rbelearning.com/test-series/112/tests?subjectId=245" TargetMode="External"/><Relationship Id="rId110" Type="http://schemas.openxmlformats.org/officeDocument/2006/relationships/hyperlink" Target="https://rbelearning.com/test-series/112/tests?subjectId=113" TargetMode="External"/><Relationship Id="rId111" Type="http://schemas.openxmlformats.org/officeDocument/2006/relationships/hyperlink" Target="https://rbelearning.com/test-series/112/tests?subjectId=198" TargetMode="External"/><Relationship Id="rId112" Type="http://schemas.openxmlformats.org/officeDocument/2006/relationships/hyperlink" Target="https://rbelearning.com/test-series/112/tests?subjectId=198" TargetMode="External"/><Relationship Id="rId113" Type="http://schemas.openxmlformats.org/officeDocument/2006/relationships/hyperlink" Target="https://rbelearning.com/test-series/228/tests?subjectId=235" TargetMode="External"/><Relationship Id="rId114" Type="http://schemas.openxmlformats.org/officeDocument/2006/relationships/hyperlink" Target="https://rbelearning.com/test-series/228/tests?subjectId=235" TargetMode="External"/><Relationship Id="rId115" Type="http://schemas.openxmlformats.org/officeDocument/2006/relationships/hyperlink" Target="https://rbelearning.com/test-series/229/tests?subjectId=228" TargetMode="External"/><Relationship Id="rId116" Type="http://schemas.openxmlformats.org/officeDocument/2006/relationships/hyperlink" Target="https://rbelearning.com/test-series/229/tests?subjectId=228" TargetMode="External"/><Relationship Id="rId117" Type="http://schemas.openxmlformats.org/officeDocument/2006/relationships/hyperlink" Target="https://rbelearning.com/test-series/229/tests?subjectId=407" TargetMode="External"/><Relationship Id="rId118" Type="http://schemas.openxmlformats.org/officeDocument/2006/relationships/hyperlink" Target="https://rbelearning.com/test-series/112/tests?subjectId=245" TargetMode="External"/><Relationship Id="rId119" Type="http://schemas.openxmlformats.org/officeDocument/2006/relationships/hyperlink" Target="https://rbelearning.com/test-series/112/tests?subjectId=173" TargetMode="External"/><Relationship Id="rId120" Type="http://schemas.openxmlformats.org/officeDocument/2006/relationships/hyperlink" Target="https://rbelearning.com/test-series/112/tests?subjectId=198" TargetMode="External"/><Relationship Id="rId121" Type="http://schemas.openxmlformats.org/officeDocument/2006/relationships/hyperlink" Target="https://rbelearning.com/test-series/112/tests?subjectId=198" TargetMode="External"/><Relationship Id="rId122" Type="http://schemas.openxmlformats.org/officeDocument/2006/relationships/hyperlink" Target="https://rbelearning.com/test-series/228/tests?subjectId=235" TargetMode="External"/><Relationship Id="rId123" Type="http://schemas.openxmlformats.org/officeDocument/2006/relationships/hyperlink" Target="https://rbelearning.com/test-series/229/tests?subjectId=226" TargetMode="External"/><Relationship Id="rId124" Type="http://schemas.openxmlformats.org/officeDocument/2006/relationships/hyperlink" Target="https://rbelearning.com/test-series/229/tests?subjectId=226" TargetMode="External"/><Relationship Id="rId125" Type="http://schemas.openxmlformats.org/officeDocument/2006/relationships/hyperlink" Target="https://rbelearning.com/test-series/229/tests?subjectId=226" TargetMode="External"/><Relationship Id="rId126" Type="http://schemas.openxmlformats.org/officeDocument/2006/relationships/hyperlink" Target="https://rbelearning.com/test-series/229/tests?subjectId=407" TargetMode="External"/><Relationship Id="rId127" Type="http://schemas.openxmlformats.org/officeDocument/2006/relationships/hyperlink" Target="https://rbelearning.com/test-series/272/tests?subjectId=429" TargetMode="External"/><Relationship Id="rId128" Type="http://schemas.openxmlformats.org/officeDocument/2006/relationships/hyperlink" Target="https://rbelearning.com/test-series/112/tests?subjectId=173" TargetMode="External"/><Relationship Id="rId129" Type="http://schemas.openxmlformats.org/officeDocument/2006/relationships/hyperlink" Target="https://rbelearning.com/test-series/112/tests?subjectId=198" TargetMode="External"/><Relationship Id="rId130" Type="http://schemas.openxmlformats.org/officeDocument/2006/relationships/hyperlink" Target="https://rbelearning.com/test-series/228/tests?subjectId=235" TargetMode="External"/><Relationship Id="rId131" Type="http://schemas.openxmlformats.org/officeDocument/2006/relationships/hyperlink" Target="https://rbelearning.com/test-series/229/tests?subjectId=226" TargetMode="External"/><Relationship Id="rId132" Type="http://schemas.openxmlformats.org/officeDocument/2006/relationships/hyperlink" Target="https://rbelearning.com/test-series/229/tests?subjectId=226" TargetMode="External"/><Relationship Id="rId133" Type="http://schemas.openxmlformats.org/officeDocument/2006/relationships/hyperlink" Target="https://rbelearning.com/test-series/229/tests?subjectId=226" TargetMode="External"/><Relationship Id="rId134" Type="http://schemas.openxmlformats.org/officeDocument/2006/relationships/hyperlink" Target="https://rbelearning.com/test-series/229/tests?subjectId=407" TargetMode="External"/><Relationship Id="rId135" Type="http://schemas.openxmlformats.org/officeDocument/2006/relationships/hyperlink" Target="https://rbelearning.com/test-series/272/tests?subjectId=429" TargetMode="External"/><Relationship Id="rId136" Type="http://schemas.openxmlformats.org/officeDocument/2006/relationships/hyperlink" Target="https://rbelearning.com/test-series/112/tests?subjectId=117" TargetMode="External"/><Relationship Id="rId137" Type="http://schemas.openxmlformats.org/officeDocument/2006/relationships/hyperlink" Target="https://rbelearning.com/test-series/112/tests?subjectId=117" TargetMode="External"/><Relationship Id="rId138" Type="http://schemas.openxmlformats.org/officeDocument/2006/relationships/hyperlink" Target="https://rbelearning.com/test-series/228/tests?subjectId=235" TargetMode="External"/><Relationship Id="rId139" Type="http://schemas.openxmlformats.org/officeDocument/2006/relationships/hyperlink" Target="https://rbelearning.com/test-series/229/tests?subjectId=226" TargetMode="External"/><Relationship Id="rId140" Type="http://schemas.openxmlformats.org/officeDocument/2006/relationships/hyperlink" Target="https://rbelearning.com/test-series/229/tests?subjectId=226" TargetMode="External"/><Relationship Id="rId141" Type="http://schemas.openxmlformats.org/officeDocument/2006/relationships/hyperlink" Target="https://rbelearning.com/test-series/229/tests?subjectId=226" TargetMode="External"/><Relationship Id="rId142" Type="http://schemas.openxmlformats.org/officeDocument/2006/relationships/hyperlink" Target="https://rbelearning.com/test-series/229/tests?subjectId=407" TargetMode="External"/><Relationship Id="rId143" Type="http://schemas.openxmlformats.org/officeDocument/2006/relationships/hyperlink" Target="https://rbelearning.com/test-series/112/tests?subjectId=245" TargetMode="External"/><Relationship Id="rId144" Type="http://schemas.openxmlformats.org/officeDocument/2006/relationships/hyperlink" Target="https://rbelearning.com/test-series/112/tests?subjectId=117" TargetMode="External"/><Relationship Id="rId145" Type="http://schemas.openxmlformats.org/officeDocument/2006/relationships/hyperlink" Target="https://rbelearning.com/test-series/112/tests?subjectId=123" TargetMode="External"/><Relationship Id="rId146" Type="http://schemas.openxmlformats.org/officeDocument/2006/relationships/hyperlink" Target="https://rbelearning.com/test-series/228/tests?subjectId=235" TargetMode="External"/><Relationship Id="rId147" Type="http://schemas.openxmlformats.org/officeDocument/2006/relationships/hyperlink" Target="https://rbelearning.com/test-series/229/tests?subjectId=226" TargetMode="External"/><Relationship Id="rId148" Type="http://schemas.openxmlformats.org/officeDocument/2006/relationships/hyperlink" Target="https://rbelearning.com/test-series/229/tests?subjectId=226" TargetMode="External"/><Relationship Id="rId149" Type="http://schemas.openxmlformats.org/officeDocument/2006/relationships/hyperlink" Target="https://rbelearning.com/test-series/229/tests?subjectId=226" TargetMode="External"/><Relationship Id="rId150" Type="http://schemas.openxmlformats.org/officeDocument/2006/relationships/hyperlink" Target="https://rbelearning.com/test-series/229/tests?subjectId=407" TargetMode="External"/><Relationship Id="rId151" Type="http://schemas.openxmlformats.org/officeDocument/2006/relationships/hyperlink" Target="https://rbelearning.com/test-series/112/tests?subjectId=245" TargetMode="External"/><Relationship Id="rId152" Type="http://schemas.openxmlformats.org/officeDocument/2006/relationships/hyperlink" Target="https://rbelearning.com/test-series/112/tests?subjectId=123" TargetMode="External"/><Relationship Id="rId153" Type="http://schemas.openxmlformats.org/officeDocument/2006/relationships/hyperlink" Target="https://rbelearning.com/test-series/112/tests?subjectId=123" TargetMode="External"/><Relationship Id="rId154" Type="http://schemas.openxmlformats.org/officeDocument/2006/relationships/hyperlink" Target="https://rbelearning.com/test-series/228/tests?subjectId=235" TargetMode="External"/><Relationship Id="rId155" Type="http://schemas.openxmlformats.org/officeDocument/2006/relationships/hyperlink" Target="https://rbelearning.com/test-series/229/tests?subjectId=226" TargetMode="External"/><Relationship Id="rId156" Type="http://schemas.openxmlformats.org/officeDocument/2006/relationships/hyperlink" Target="https://rbelearning.com/test-series/229/tests?subjectId=226" TargetMode="External"/><Relationship Id="rId157" Type="http://schemas.openxmlformats.org/officeDocument/2006/relationships/hyperlink" Target="https://rbelearning.com/test-series/229/tests?subjectId=226" TargetMode="External"/><Relationship Id="rId158" Type="http://schemas.openxmlformats.org/officeDocument/2006/relationships/hyperlink" Target="https://rbelearning.com/test-series/229/tests?subjectId=407" TargetMode="External"/><Relationship Id="rId159" Type="http://schemas.openxmlformats.org/officeDocument/2006/relationships/hyperlink" Target="https://rbelearning.com/test-series/112/tests?subjectId=245" TargetMode="External"/><Relationship Id="rId160" Type="http://schemas.openxmlformats.org/officeDocument/2006/relationships/hyperlink" Target="https://rbelearning.com/test-series/112/tests?subjectId=123" TargetMode="External"/><Relationship Id="rId161" Type="http://schemas.openxmlformats.org/officeDocument/2006/relationships/hyperlink" Target="https://rbelearning.com/test-series/112/tests?subjectId=128" TargetMode="External"/><Relationship Id="rId162" Type="http://schemas.openxmlformats.org/officeDocument/2006/relationships/hyperlink" Target="https://rbelearning.com/test-series/228/tests?subjectId=235" TargetMode="External"/><Relationship Id="rId163" Type="http://schemas.openxmlformats.org/officeDocument/2006/relationships/hyperlink" Target="https://rbelearning.com/test-series/229/tests?subjectId=226" TargetMode="External"/><Relationship Id="rId164" Type="http://schemas.openxmlformats.org/officeDocument/2006/relationships/hyperlink" Target="https://rbelearning.com/test-series/229/tests?subjectId=226" TargetMode="External"/><Relationship Id="rId165" Type="http://schemas.openxmlformats.org/officeDocument/2006/relationships/hyperlink" Target="https://rbelearning.com/test-series/229/tests?subjectId=226" TargetMode="External"/><Relationship Id="rId166" Type="http://schemas.openxmlformats.org/officeDocument/2006/relationships/hyperlink" Target="https://rbelearning.com/test-series/229/tests?subjectId=407" TargetMode="External"/><Relationship Id="rId167" Type="http://schemas.openxmlformats.org/officeDocument/2006/relationships/hyperlink" Target="https://rbelearning.com/test-series/112/tests?subjectId=245" TargetMode="External"/><Relationship Id="rId168" Type="http://schemas.openxmlformats.org/officeDocument/2006/relationships/hyperlink" Target="https://rbelearning.com/test-series/112/tests?subjectId=128" TargetMode="External"/><Relationship Id="rId169" Type="http://schemas.openxmlformats.org/officeDocument/2006/relationships/hyperlink" Target="https://rbelearning.com/test-series/112/tests?subjectId=128" TargetMode="External"/><Relationship Id="rId170" Type="http://schemas.openxmlformats.org/officeDocument/2006/relationships/hyperlink" Target="https://rbelearning.com/test-series/228/tests?subjectId=235" TargetMode="External"/><Relationship Id="rId171" Type="http://schemas.openxmlformats.org/officeDocument/2006/relationships/hyperlink" Target="https://rbelearning.com/test-series/229/tests?subjectId=226" TargetMode="External"/><Relationship Id="rId172" Type="http://schemas.openxmlformats.org/officeDocument/2006/relationships/hyperlink" Target="https://rbelearning.com/test-series/229/tests?subjectId=226" TargetMode="External"/><Relationship Id="rId173" Type="http://schemas.openxmlformats.org/officeDocument/2006/relationships/hyperlink" Target="https://rbelearning.com/test-series/229/tests?subjectId=226" TargetMode="External"/><Relationship Id="rId174" Type="http://schemas.openxmlformats.org/officeDocument/2006/relationships/hyperlink" Target="https://rbelearning.com/test-series/229/tests?subjectId=407" TargetMode="External"/><Relationship Id="rId175" Type="http://schemas.openxmlformats.org/officeDocument/2006/relationships/hyperlink" Target="https://rbelearning.com/test-series/112/tests?subjectId=245" TargetMode="External"/><Relationship Id="rId176" Type="http://schemas.openxmlformats.org/officeDocument/2006/relationships/hyperlink" Target="https://rbelearning.com/test-series/112/tests?subjectId=128" TargetMode="External"/><Relationship Id="rId177" Type="http://schemas.openxmlformats.org/officeDocument/2006/relationships/hyperlink" Target="https://rbelearning.com/test-series/112/tests?subjectId=128" TargetMode="External"/><Relationship Id="rId178" Type="http://schemas.openxmlformats.org/officeDocument/2006/relationships/hyperlink" Target="https://rbelearning.com/test-series/228/tests?subjectId=235" TargetMode="External"/><Relationship Id="rId179" Type="http://schemas.openxmlformats.org/officeDocument/2006/relationships/hyperlink" Target="https://rbelearning.com/test-series/229/tests?subjectId=226" TargetMode="External"/><Relationship Id="rId180" Type="http://schemas.openxmlformats.org/officeDocument/2006/relationships/hyperlink" Target="https://rbelearning.com/test-series/229/tests?subjectId=226" TargetMode="External"/><Relationship Id="rId181" Type="http://schemas.openxmlformats.org/officeDocument/2006/relationships/hyperlink" Target="https://rbelearning.com/test-series/229/tests?subjectId=226" TargetMode="External"/><Relationship Id="rId182" Type="http://schemas.openxmlformats.org/officeDocument/2006/relationships/hyperlink" Target="https://rbelearning.com/test-series/229/tests?subjectId=407" TargetMode="External"/><Relationship Id="rId183" Type="http://schemas.openxmlformats.org/officeDocument/2006/relationships/hyperlink" Target="https://rbelearning.com/test-series/112/tests?subjectId=245" TargetMode="External"/><Relationship Id="rId184" Type="http://schemas.openxmlformats.org/officeDocument/2006/relationships/hyperlink" Target="https://rbelearning.com/test-series/112/tests?subjectId=128" TargetMode="External"/><Relationship Id="rId185" Type="http://schemas.openxmlformats.org/officeDocument/2006/relationships/hyperlink" Target="https://rbelearning.com/test-series/112/tests?subjectId=114" TargetMode="External"/><Relationship Id="rId186" Type="http://schemas.openxmlformats.org/officeDocument/2006/relationships/hyperlink" Target="https://rbelearning.com/test-series/229/tests?subjectId=226" TargetMode="External"/><Relationship Id="rId187" Type="http://schemas.openxmlformats.org/officeDocument/2006/relationships/hyperlink" Target="https://rbelearning.com/test-series/229/tests?subjectId=226" TargetMode="External"/><Relationship Id="rId188" Type="http://schemas.openxmlformats.org/officeDocument/2006/relationships/hyperlink" Target="https://rbelearning.com/test-series/229/tests?subjectId=226" TargetMode="External"/><Relationship Id="rId189" Type="http://schemas.openxmlformats.org/officeDocument/2006/relationships/hyperlink" Target="https://rbelearning.com/test-series/229/tests?subjectId=226" TargetMode="External"/><Relationship Id="rId190" Type="http://schemas.openxmlformats.org/officeDocument/2006/relationships/hyperlink" Target="https://rbelearning.com/test-series/229/tests?subjectId=226" TargetMode="External"/><Relationship Id="rId191" Type="http://schemas.openxmlformats.org/officeDocument/2006/relationships/hyperlink" Target="https://rbelearning.com/test-series/229/tests?subjectId=226" TargetMode="External"/><Relationship Id="rId192" Type="http://schemas.openxmlformats.org/officeDocument/2006/relationships/hyperlink" Target="https://rbelearning.com/test-series/229/tests?subjectId=407" TargetMode="External"/><Relationship Id="rId193" Type="http://schemas.openxmlformats.org/officeDocument/2006/relationships/hyperlink" Target="https://rbelearning.com/test-series/272/tests?subjectId=429" TargetMode="External"/><Relationship Id="rId194" Type="http://schemas.openxmlformats.org/officeDocument/2006/relationships/hyperlink" Target="https://rbelearning.com/test-series/112/tests?subjectId=114" TargetMode="External"/><Relationship Id="rId195" Type="http://schemas.openxmlformats.org/officeDocument/2006/relationships/hyperlink" Target="https://rbelearning.com/test-series/112/tests?subjectId=114" TargetMode="External"/><Relationship Id="rId196" Type="http://schemas.openxmlformats.org/officeDocument/2006/relationships/hyperlink" Target="https://rbelearning.com/test-series/229/tests?subjectId=226" TargetMode="External"/><Relationship Id="rId197" Type="http://schemas.openxmlformats.org/officeDocument/2006/relationships/hyperlink" Target="https://rbelearning.com/test-series/229/tests?subjectId=226" TargetMode="External"/><Relationship Id="rId198" Type="http://schemas.openxmlformats.org/officeDocument/2006/relationships/hyperlink" Target="https://rbelearning.com/test-series/229/tests?subjectId=226" TargetMode="External"/><Relationship Id="rId199" Type="http://schemas.openxmlformats.org/officeDocument/2006/relationships/hyperlink" Target="https://rbelearning.com/test-series/229/tests?subjectId=407" TargetMode="External"/><Relationship Id="rId200" Type="http://schemas.openxmlformats.org/officeDocument/2006/relationships/hyperlink" Target="https://rbelearning.com/test-series/264-rrb-ntpc-2025-26-under-graduate-level-cbt-2-mock-tests-latest-railway-pattern?subjectId=406" TargetMode="External"/><Relationship Id="rId201" Type="http://schemas.openxmlformats.org/officeDocument/2006/relationships/hyperlink" Target="https://rbelearning.com/test-series/112/tests?subjectId=114" TargetMode="External"/><Relationship Id="rId202" Type="http://schemas.openxmlformats.org/officeDocument/2006/relationships/hyperlink" Target="https://rbelearning.com/test-series/112/tests?subjectId=114" TargetMode="External"/><Relationship Id="rId203" Type="http://schemas.openxmlformats.org/officeDocument/2006/relationships/hyperlink" Target="https://rbelearning.com/test-series/228/tests?subjectId=245" TargetMode="External"/><Relationship Id="rId204" Type="http://schemas.openxmlformats.org/officeDocument/2006/relationships/hyperlink" Target="https://rbelearning.com/test-series/229/tests?subjectId=226" TargetMode="External"/><Relationship Id="rId205" Type="http://schemas.openxmlformats.org/officeDocument/2006/relationships/hyperlink" Target="https://rbelearning.com/test-series/229/tests?subjectId=226" TargetMode="External"/><Relationship Id="rId206" Type="http://schemas.openxmlformats.org/officeDocument/2006/relationships/hyperlink" Target="https://rbelearning.com/test-series/229/tests?subjectId=226" TargetMode="External"/><Relationship Id="rId207" Type="http://schemas.openxmlformats.org/officeDocument/2006/relationships/hyperlink" Target="https://rbelearning.com/test-series/229/tests?subjectId=407" TargetMode="External"/><Relationship Id="rId208" Type="http://schemas.openxmlformats.org/officeDocument/2006/relationships/hyperlink" Target="https://rbelearning.com/test-series/272/tests?subjectId=429" TargetMode="External"/><Relationship Id="rId209" Type="http://schemas.openxmlformats.org/officeDocument/2006/relationships/hyperlink" Target="https://rbelearning.com/test-series/112/tests?subjectId=114" TargetMode="External"/><Relationship Id="rId210" Type="http://schemas.openxmlformats.org/officeDocument/2006/relationships/hyperlink" Target="https://rbelearning.com/test-series/112/tests?subjectId=122" TargetMode="External"/><Relationship Id="rId211" Type="http://schemas.openxmlformats.org/officeDocument/2006/relationships/hyperlink" Target="https://rbelearning.com/test-series/228/tests?subjectId=245" TargetMode="External"/><Relationship Id="rId212" Type="http://schemas.openxmlformats.org/officeDocument/2006/relationships/hyperlink" Target="https://rbelearning.com/test-series/229/tests?subjectId=226" TargetMode="External"/><Relationship Id="rId213" Type="http://schemas.openxmlformats.org/officeDocument/2006/relationships/hyperlink" Target="https://rbelearning.com/test-series/229/tests?subjectId=226" TargetMode="External"/><Relationship Id="rId214" Type="http://schemas.openxmlformats.org/officeDocument/2006/relationships/hyperlink" Target="https://rbelearning.com/test-series/229/tests?subjectId=226" TargetMode="External"/><Relationship Id="rId215" Type="http://schemas.openxmlformats.org/officeDocument/2006/relationships/hyperlink" Target="https://rbelearning.com/test-series/229/tests?subjectId=407" TargetMode="External"/><Relationship Id="rId216" Type="http://schemas.openxmlformats.org/officeDocument/2006/relationships/hyperlink" Target="https://rbelearning.com/test-series/264-rrb-ntpc-2025-26-under-graduate-level-cbt-2-mock-tests-latest-railway-pattern?subjectId=406" TargetMode="External"/><Relationship Id="rId217" Type="http://schemas.openxmlformats.org/officeDocument/2006/relationships/hyperlink" Target="https://rbelearning.com/test-series/112/tests?subjectId=122" TargetMode="External"/><Relationship Id="rId218" Type="http://schemas.openxmlformats.org/officeDocument/2006/relationships/hyperlink" Target="https://rbelearning.com/test-series/112/tests?subjectId=122" TargetMode="External"/><Relationship Id="rId219" Type="http://schemas.openxmlformats.org/officeDocument/2006/relationships/hyperlink" Target="https://rbelearning.com/test-series/228/tests?subjectId=245" TargetMode="External"/><Relationship Id="rId220" Type="http://schemas.openxmlformats.org/officeDocument/2006/relationships/hyperlink" Target="https://rbelearning.com/test-series/229/tests?subjectId=226" TargetMode="External"/><Relationship Id="rId221" Type="http://schemas.openxmlformats.org/officeDocument/2006/relationships/hyperlink" Target="https://rbelearning.com/test-series/229/tests?subjectId=226" TargetMode="External"/><Relationship Id="rId222" Type="http://schemas.openxmlformats.org/officeDocument/2006/relationships/hyperlink" Target="https://rbelearning.com/test-series/229/tests?subjectId=226" TargetMode="External"/><Relationship Id="rId223" Type="http://schemas.openxmlformats.org/officeDocument/2006/relationships/hyperlink" Target="https://rbelearning.com/test-series/229/tests?subjectId=224" TargetMode="External"/><Relationship Id="rId224" Type="http://schemas.openxmlformats.org/officeDocument/2006/relationships/hyperlink" Target="https://rbelearning.com/test-series/229/tests?subjectId=224" TargetMode="External"/><Relationship Id="rId225" Type="http://schemas.openxmlformats.org/officeDocument/2006/relationships/hyperlink" Target="https://rbelearning.com/test-series/229/tests?subjectId=224" TargetMode="External"/><Relationship Id="rId226" Type="http://schemas.openxmlformats.org/officeDocument/2006/relationships/hyperlink" Target="https://rbelearning.com/test-series/272/tests?subjectId=429" TargetMode="External"/><Relationship Id="rId227" Type="http://schemas.openxmlformats.org/officeDocument/2006/relationships/hyperlink" Target="https://rbelearning.com/test-series/112/tests?subjectId=122" TargetMode="External"/><Relationship Id="rId228" Type="http://schemas.openxmlformats.org/officeDocument/2006/relationships/hyperlink" Target="https://rbelearning.com/test-series/112/tests?subjectId=122" TargetMode="External"/><Relationship Id="rId229" Type="http://schemas.openxmlformats.org/officeDocument/2006/relationships/hyperlink" Target="https://rbelearning.com/test-series/228/tests?subjectId=245" TargetMode="External"/><Relationship Id="rId230" Type="http://schemas.openxmlformats.org/officeDocument/2006/relationships/hyperlink" Target="https://rbelearning.com/test-series/229/tests?subjectId=226" TargetMode="External"/><Relationship Id="rId231" Type="http://schemas.openxmlformats.org/officeDocument/2006/relationships/hyperlink" Target="https://rbelearning.com/test-series/229/tests?subjectId=226" TargetMode="External"/><Relationship Id="rId232" Type="http://schemas.openxmlformats.org/officeDocument/2006/relationships/hyperlink" Target="https://rbelearning.com/test-series/229/tests?subjectId=226" TargetMode="External"/><Relationship Id="rId233" Type="http://schemas.openxmlformats.org/officeDocument/2006/relationships/hyperlink" Target="https://rbelearning.com/test-series/229/tests?subjectId=224" TargetMode="External"/><Relationship Id="rId234" Type="http://schemas.openxmlformats.org/officeDocument/2006/relationships/hyperlink" Target="https://rbelearning.com/test-series/229/tests?subjectId=224" TargetMode="External"/><Relationship Id="rId235" Type="http://schemas.openxmlformats.org/officeDocument/2006/relationships/hyperlink" Target="https://rbelearning.com/test-series/229/tests?subjectId=224" TargetMode="External"/><Relationship Id="rId236" Type="http://schemas.openxmlformats.org/officeDocument/2006/relationships/hyperlink" Target="https://rbelearning.com/test-series/264-rrb-ntpc-2025-26-under-graduate-level-cbt-2-mock-tests-latest-railway-pattern?subjectId=406" TargetMode="External"/><Relationship Id="rId237" Type="http://schemas.openxmlformats.org/officeDocument/2006/relationships/hyperlink" Target="https://rbelearning.com/test-series/112/tests?subjectId=122" TargetMode="External"/><Relationship Id="rId238" Type="http://schemas.openxmlformats.org/officeDocument/2006/relationships/hyperlink" Target="https://rbelearning.com/test-series/112/tests?subjectId=122" TargetMode="External"/><Relationship Id="rId239" Type="http://schemas.openxmlformats.org/officeDocument/2006/relationships/hyperlink" Target="https://rbelearning.com/test-series/228/tests?subjectId=245" TargetMode="External"/><Relationship Id="rId240" Type="http://schemas.openxmlformats.org/officeDocument/2006/relationships/hyperlink" Target="https://rbelearning.com/test-series/229/tests?subjectId=226" TargetMode="External"/><Relationship Id="rId241" Type="http://schemas.openxmlformats.org/officeDocument/2006/relationships/hyperlink" Target="https://rbelearning.com/test-series/229/tests?subjectId=226" TargetMode="External"/><Relationship Id="rId242" Type="http://schemas.openxmlformats.org/officeDocument/2006/relationships/hyperlink" Target="https://rbelearning.com/test-series/229/tests?subjectId=226" TargetMode="External"/><Relationship Id="rId243" Type="http://schemas.openxmlformats.org/officeDocument/2006/relationships/hyperlink" Target="https://rbelearning.com/test-series/229/tests?subjectId=224" TargetMode="External"/><Relationship Id="rId244" Type="http://schemas.openxmlformats.org/officeDocument/2006/relationships/hyperlink" Target="https://rbelearning.com/test-series/229/tests?subjectId=224" TargetMode="External"/><Relationship Id="rId245" Type="http://schemas.openxmlformats.org/officeDocument/2006/relationships/hyperlink" Target="https://rbelearning.com/test-series/229/tests?subjectId=224" TargetMode="External"/><Relationship Id="rId246" Type="http://schemas.openxmlformats.org/officeDocument/2006/relationships/hyperlink" Target="https://rbelearning.com/test-series/272/tests?subjectId=429" TargetMode="External"/><Relationship Id="rId247" Type="http://schemas.openxmlformats.org/officeDocument/2006/relationships/hyperlink" Target="https://rbelearning.com/test-series/112/tests?subjectId=122" TargetMode="External"/><Relationship Id="rId248" Type="http://schemas.openxmlformats.org/officeDocument/2006/relationships/hyperlink" Target="https://rbelearning.com/test-series/112/tests?subjectId=118" TargetMode="External"/><Relationship Id="rId249" Type="http://schemas.openxmlformats.org/officeDocument/2006/relationships/hyperlink" Target="https://rbelearning.com/test-series/228/tests?subjectId=245" TargetMode="External"/><Relationship Id="rId250" Type="http://schemas.openxmlformats.org/officeDocument/2006/relationships/hyperlink" Target="https://rbelearning.com/test-series/228/tests?subjectId=245" TargetMode="External"/><Relationship Id="rId251" Type="http://schemas.openxmlformats.org/officeDocument/2006/relationships/hyperlink" Target="https://rbelearning.com/test-series/229/tests?subjectId=225" TargetMode="External"/><Relationship Id="rId252" Type="http://schemas.openxmlformats.org/officeDocument/2006/relationships/hyperlink" Target="https://rbelearning.com/test-series/229/tests?subjectId=225" TargetMode="External"/><Relationship Id="rId253" Type="http://schemas.openxmlformats.org/officeDocument/2006/relationships/hyperlink" Target="https://rbelearning.com/test-series/229/tests?subjectId=225" TargetMode="External"/><Relationship Id="rId254" Type="http://schemas.openxmlformats.org/officeDocument/2006/relationships/hyperlink" Target="https://rbelearning.com/test-series/229/tests?subjectId=224" TargetMode="External"/><Relationship Id="rId255" Type="http://schemas.openxmlformats.org/officeDocument/2006/relationships/hyperlink" Target="https://rbelearning.com/test-series/229/tests?subjectId=224" TargetMode="External"/><Relationship Id="rId256" Type="http://schemas.openxmlformats.org/officeDocument/2006/relationships/hyperlink" Target="https://rbelearning.com/test-series/229/tests?subjectId=224" TargetMode="External"/><Relationship Id="rId257" Type="http://schemas.openxmlformats.org/officeDocument/2006/relationships/hyperlink" Target="https://rbelearning.com/test-series/264-rrb-ntpc-2025-26-under-graduate-level-cbt-2-mock-tests-latest-railway-pattern?subjectId=406" TargetMode="External"/><Relationship Id="rId258" Type="http://schemas.openxmlformats.org/officeDocument/2006/relationships/hyperlink" Target="https://rbelearning.com/test-series/112/tests?subjectId=118" TargetMode="External"/><Relationship Id="rId259" Type="http://schemas.openxmlformats.org/officeDocument/2006/relationships/hyperlink" Target="https://rbelearning.com/test-series/112/tests?subjectId=118" TargetMode="External"/><Relationship Id="rId260" Type="http://schemas.openxmlformats.org/officeDocument/2006/relationships/hyperlink" Target="https://rbelearning.com/test-series/228/tests?subjectId=245" TargetMode="External"/><Relationship Id="rId261" Type="http://schemas.openxmlformats.org/officeDocument/2006/relationships/hyperlink" Target="https://rbelearning.com/test-series/228/tests?subjectId=245" TargetMode="External"/><Relationship Id="rId262" Type="http://schemas.openxmlformats.org/officeDocument/2006/relationships/hyperlink" Target="https://rbelearning.com/test-series/229/tests?subjectId=225" TargetMode="External"/><Relationship Id="rId263" Type="http://schemas.openxmlformats.org/officeDocument/2006/relationships/hyperlink" Target="https://rbelearning.com/test-series/229/tests?subjectId=225" TargetMode="External"/><Relationship Id="rId264" Type="http://schemas.openxmlformats.org/officeDocument/2006/relationships/hyperlink" Target="https://rbelearning.com/test-series/229/tests?subjectId=225" TargetMode="External"/><Relationship Id="rId265" Type="http://schemas.openxmlformats.org/officeDocument/2006/relationships/hyperlink" Target="https://rbelearning.com/test-series/229/tests?subjectId=224" TargetMode="External"/><Relationship Id="rId266" Type="http://schemas.openxmlformats.org/officeDocument/2006/relationships/hyperlink" Target="https://rbelearning.com/test-series/229/tests?subjectId=224" TargetMode="External"/><Relationship Id="rId267" Type="http://schemas.openxmlformats.org/officeDocument/2006/relationships/hyperlink" Target="https://rbelearning.com/test-series/229/tests?subjectId=224" TargetMode="External"/><Relationship Id="rId268" Type="http://schemas.openxmlformats.org/officeDocument/2006/relationships/hyperlink" Target="https://rbelearning.com/test-series/272/tests?subjectId=429" TargetMode="External"/><Relationship Id="rId269" Type="http://schemas.openxmlformats.org/officeDocument/2006/relationships/hyperlink" Target="https://rbelearning.com/test-series/112/tests?subjectId=118" TargetMode="External"/><Relationship Id="rId270" Type="http://schemas.openxmlformats.org/officeDocument/2006/relationships/hyperlink" Target="https://rbelearning.com/test-series/112/tests?subjectId=118" TargetMode="External"/><Relationship Id="rId271" Type="http://schemas.openxmlformats.org/officeDocument/2006/relationships/hyperlink" Target="https://rbelearning.com/test-series/228/tests?subjectId=245" TargetMode="External"/><Relationship Id="rId272" Type="http://schemas.openxmlformats.org/officeDocument/2006/relationships/hyperlink" Target="https://rbelearning.com/test-series/229/tests?subjectId=225" TargetMode="External"/><Relationship Id="rId273" Type="http://schemas.openxmlformats.org/officeDocument/2006/relationships/hyperlink" Target="https://rbelearning.com/test-series/229/tests?subjectId=225" TargetMode="External"/><Relationship Id="rId274" Type="http://schemas.openxmlformats.org/officeDocument/2006/relationships/hyperlink" Target="https://rbelearning.com/test-series/229/tests?subjectId=225" TargetMode="External"/><Relationship Id="rId275" Type="http://schemas.openxmlformats.org/officeDocument/2006/relationships/hyperlink" Target="https://rbelearning.com/test-series/229/tests?subjectId=224" TargetMode="External"/><Relationship Id="rId276" Type="http://schemas.openxmlformats.org/officeDocument/2006/relationships/hyperlink" Target="https://rbelearning.com/test-series/229/tests?subjectId=224" TargetMode="External"/><Relationship Id="rId277" Type="http://schemas.openxmlformats.org/officeDocument/2006/relationships/hyperlink" Target="https://rbelearning.com/test-series/229/tests?subjectId=224" TargetMode="External"/><Relationship Id="rId278" Type="http://schemas.openxmlformats.org/officeDocument/2006/relationships/hyperlink" Target="https://rbelearning.com/test-series/272/tests?subjectId=429" TargetMode="External"/><Relationship Id="rId279" Type="http://schemas.openxmlformats.org/officeDocument/2006/relationships/hyperlink" Target="https://rbelearning.com/test-series/112/tests?subjectId=118" TargetMode="External"/><Relationship Id="rId280" Type="http://schemas.openxmlformats.org/officeDocument/2006/relationships/hyperlink" Target="https://rbelearning.com/test-series/112/tests?subjectId=118" TargetMode="External"/><Relationship Id="rId281" Type="http://schemas.openxmlformats.org/officeDocument/2006/relationships/hyperlink" Target="https://rbelearning.com/test-series/228/tests?subjectId=245" TargetMode="External"/><Relationship Id="rId282" Type="http://schemas.openxmlformats.org/officeDocument/2006/relationships/hyperlink" Target="https://rbelearning.com/test-series/229/tests?subjectId=225" TargetMode="External"/><Relationship Id="rId283" Type="http://schemas.openxmlformats.org/officeDocument/2006/relationships/hyperlink" Target="https://rbelearning.com/test-series/229/tests?subjectId=225" TargetMode="External"/><Relationship Id="rId284" Type="http://schemas.openxmlformats.org/officeDocument/2006/relationships/hyperlink" Target="https://rbelearning.com/test-series/229/tests?subjectId=225" TargetMode="External"/><Relationship Id="rId285" Type="http://schemas.openxmlformats.org/officeDocument/2006/relationships/hyperlink" Target="https://rbelearning.com/test-series/229/tests?subjectId=224" TargetMode="External"/><Relationship Id="rId286" Type="http://schemas.openxmlformats.org/officeDocument/2006/relationships/hyperlink" Target="https://rbelearning.com/test-series/229/tests?subjectId=224" TargetMode="External"/><Relationship Id="rId287" Type="http://schemas.openxmlformats.org/officeDocument/2006/relationships/hyperlink" Target="https://rbelearning.com/test-series/229/tests?subjectId=224" TargetMode="External"/><Relationship Id="rId288" Type="http://schemas.openxmlformats.org/officeDocument/2006/relationships/hyperlink" Target="https://rbelearning.com/test-series/272/tests?subjectId=429" TargetMode="External"/><Relationship Id="rId289" Type="http://schemas.openxmlformats.org/officeDocument/2006/relationships/hyperlink" Target="https://rbelearning.com/test-series/112/tests?subjectId=118" TargetMode="External"/><Relationship Id="rId290" Type="http://schemas.openxmlformats.org/officeDocument/2006/relationships/hyperlink" Target="https://rbelearning.com/test-series/112/tests?subjectId=118" TargetMode="External"/><Relationship Id="rId291" Type="http://schemas.openxmlformats.org/officeDocument/2006/relationships/hyperlink" Target="https://rbelearning.com/test-series/228/tests?subjectId=245" TargetMode="External"/><Relationship Id="rId292" Type="http://schemas.openxmlformats.org/officeDocument/2006/relationships/hyperlink" Target="https://rbelearning.com/test-series/229/tests?subjectId=225" TargetMode="External"/><Relationship Id="rId293" Type="http://schemas.openxmlformats.org/officeDocument/2006/relationships/hyperlink" Target="https://rbelearning.com/test-series/229/tests?subjectId=225" TargetMode="External"/><Relationship Id="rId294" Type="http://schemas.openxmlformats.org/officeDocument/2006/relationships/hyperlink" Target="https://rbelearning.com/test-series/229/tests?subjectId=225" TargetMode="External"/><Relationship Id="rId295" Type="http://schemas.openxmlformats.org/officeDocument/2006/relationships/hyperlink" Target="https://rbelearning.com/test-series/229/tests?subjectId=224" TargetMode="External"/><Relationship Id="rId296" Type="http://schemas.openxmlformats.org/officeDocument/2006/relationships/hyperlink" Target="https://rbelearning.com/test-series/229/tests?subjectId=224" TargetMode="External"/><Relationship Id="rId297" Type="http://schemas.openxmlformats.org/officeDocument/2006/relationships/hyperlink" Target="https://rbelearning.com/test-series/229/tests?subjectId=224" TargetMode="External"/><Relationship Id="rId298" Type="http://schemas.openxmlformats.org/officeDocument/2006/relationships/hyperlink" Target="https://rbelearning.com/test-series/272/tests?subjectId=430" TargetMode="External"/><Relationship Id="rId299" Type="http://schemas.openxmlformats.org/officeDocument/2006/relationships/hyperlink" Target="https://rbelearning.com/test-series/112/tests?subjectId=118" TargetMode="External"/><Relationship Id="rId300" Type="http://schemas.openxmlformats.org/officeDocument/2006/relationships/hyperlink" Target="https://rbelearning.com/test-series/112/tests?subjectId=127" TargetMode="External"/><Relationship Id="rId301" Type="http://schemas.openxmlformats.org/officeDocument/2006/relationships/hyperlink" Target="https://rbelearning.com/test-series/228/tests?subjectId=245" TargetMode="External"/><Relationship Id="rId302" Type="http://schemas.openxmlformats.org/officeDocument/2006/relationships/hyperlink" Target="https://rbelearning.com/test-series/229/tests?subjectId=225" TargetMode="External"/><Relationship Id="rId303" Type="http://schemas.openxmlformats.org/officeDocument/2006/relationships/hyperlink" Target="https://rbelearning.com/test-series/229/tests?subjectId=225" TargetMode="External"/><Relationship Id="rId304" Type="http://schemas.openxmlformats.org/officeDocument/2006/relationships/hyperlink" Target="https://rbelearning.com/test-series/229/tests?subjectId=225" TargetMode="External"/><Relationship Id="rId305" Type="http://schemas.openxmlformats.org/officeDocument/2006/relationships/hyperlink" Target="https://rbelearning.com/test-series/272/tests?subjectId=430" TargetMode="External"/><Relationship Id="rId306" Type="http://schemas.openxmlformats.org/officeDocument/2006/relationships/hyperlink" Target="https://rbelearning.com/test-series/112/tests?subjectId=127" TargetMode="External"/><Relationship Id="rId307" Type="http://schemas.openxmlformats.org/officeDocument/2006/relationships/hyperlink" Target="https://rbelearning.com/test-series/112/tests?subjectId=358" TargetMode="External"/><Relationship Id="rId308" Type="http://schemas.openxmlformats.org/officeDocument/2006/relationships/hyperlink" Target="https://rbelearning.com/test-series/112/tests?subjectId=358" TargetMode="External"/><Relationship Id="rId309" Type="http://schemas.openxmlformats.org/officeDocument/2006/relationships/hyperlink" Target="https://rbelearning.com/test-series/228/tests?subjectId=245" TargetMode="External"/><Relationship Id="rId310" Type="http://schemas.openxmlformats.org/officeDocument/2006/relationships/hyperlink" Target="https://rbelearning.com/test-series/229/tests?subjectId=225" TargetMode="External"/><Relationship Id="rId311" Type="http://schemas.openxmlformats.org/officeDocument/2006/relationships/hyperlink" Target="https://rbelearning.com/test-series/229/tests?subjectId=225" TargetMode="External"/><Relationship Id="rId312" Type="http://schemas.openxmlformats.org/officeDocument/2006/relationships/hyperlink" Target="https://rbelearning.com/test-series/229/tests?subjectId=225" TargetMode="External"/><Relationship Id="rId313" Type="http://schemas.openxmlformats.org/officeDocument/2006/relationships/hyperlink" Target="https://rbelearning.com/test-series/229/tests?subjectId=199" TargetMode="External"/><Relationship Id="rId314" Type="http://schemas.openxmlformats.org/officeDocument/2006/relationships/hyperlink" Target="https://rbelearning.com/test-series/229/tests?subjectId=199" TargetMode="External"/><Relationship Id="rId315" Type="http://schemas.openxmlformats.org/officeDocument/2006/relationships/hyperlink" Target="https://rbelearning.com/test-series/229/tests?subjectId=199" TargetMode="External"/><Relationship Id="rId316" Type="http://schemas.openxmlformats.org/officeDocument/2006/relationships/hyperlink" Target="https://rbelearning.com/test-series/272/tests?subjectId=430" TargetMode="External"/><Relationship Id="rId317" Type="http://schemas.openxmlformats.org/officeDocument/2006/relationships/hyperlink" Target="https://rbelearning.com/test-series/112/tests?subjectId=358" TargetMode="External"/><Relationship Id="rId318" Type="http://schemas.openxmlformats.org/officeDocument/2006/relationships/hyperlink" Target="https://rbelearning.com/test-series/112/tests?subjectId=358" TargetMode="External"/><Relationship Id="rId319" Type="http://schemas.openxmlformats.org/officeDocument/2006/relationships/hyperlink" Target="https://rbelearning.com/test-series/112/tests?subjectId=358" TargetMode="External"/><Relationship Id="rId320" Type="http://schemas.openxmlformats.org/officeDocument/2006/relationships/hyperlink" Target="https://rbelearning.com/test-series/228/tests?subjectId=245" TargetMode="External"/><Relationship Id="rId321" Type="http://schemas.openxmlformats.org/officeDocument/2006/relationships/hyperlink" Target="https://rbelearning.com/test-series/229/tests?subjectId=225" TargetMode="External"/><Relationship Id="rId322" Type="http://schemas.openxmlformats.org/officeDocument/2006/relationships/hyperlink" Target="https://rbelearning.com/test-series/229/tests?subjectId=225" TargetMode="External"/><Relationship Id="rId323" Type="http://schemas.openxmlformats.org/officeDocument/2006/relationships/hyperlink" Target="https://rbelearning.com/test-series/229/tests?subjectId=225" TargetMode="External"/><Relationship Id="rId324" Type="http://schemas.openxmlformats.org/officeDocument/2006/relationships/hyperlink" Target="https://rbelearning.com/test-series/229/tests?subjectId=199" TargetMode="External"/><Relationship Id="rId325" Type="http://schemas.openxmlformats.org/officeDocument/2006/relationships/hyperlink" Target="https://rbelearning.com/test-series/229/tests?subjectId=199" TargetMode="External"/><Relationship Id="rId326" Type="http://schemas.openxmlformats.org/officeDocument/2006/relationships/hyperlink" Target="https://rbelearning.com/test-series/229/tests?subjectId=199" TargetMode="External"/><Relationship Id="rId327" Type="http://schemas.openxmlformats.org/officeDocument/2006/relationships/hyperlink" Target="https://rbelearning.com/test-series/272/tests?subjectId=429" TargetMode="External"/><Relationship Id="rId328" Type="http://schemas.openxmlformats.org/officeDocument/2006/relationships/hyperlink" Target="https://rbelearning.com/test-series/112/tests?subjectId=358" TargetMode="External"/><Relationship Id="rId329" Type="http://schemas.openxmlformats.org/officeDocument/2006/relationships/hyperlink" Target="https://rbelearning.com/test-series/112/tests?subjectId=127" TargetMode="External"/><Relationship Id="rId330" Type="http://schemas.openxmlformats.org/officeDocument/2006/relationships/hyperlink" Target="https://rbelearning.com/test-series/112/tests?subjectId=127" TargetMode="External"/><Relationship Id="rId331" Type="http://schemas.openxmlformats.org/officeDocument/2006/relationships/hyperlink" Target="https://rbelearning.com/test-series/228/tests?subjectId=245" TargetMode="External"/><Relationship Id="rId332" Type="http://schemas.openxmlformats.org/officeDocument/2006/relationships/hyperlink" Target="https://rbelearning.com/test-series/229/tests?subjectId=225" TargetMode="External"/><Relationship Id="rId333" Type="http://schemas.openxmlformats.org/officeDocument/2006/relationships/hyperlink" Target="https://rbelearning.com/test-series/229/tests?subjectId=225" TargetMode="External"/><Relationship Id="rId334" Type="http://schemas.openxmlformats.org/officeDocument/2006/relationships/hyperlink" Target="https://rbelearning.com/test-series/229/tests?subjectId=225" TargetMode="External"/><Relationship Id="rId335" Type="http://schemas.openxmlformats.org/officeDocument/2006/relationships/hyperlink" Target="https://rbelearning.com/test-series/229/tests?subjectId=199" TargetMode="External"/><Relationship Id="rId336" Type="http://schemas.openxmlformats.org/officeDocument/2006/relationships/hyperlink" Target="https://rbelearning.com/test-series/229/tests?subjectId=199" TargetMode="External"/><Relationship Id="rId337" Type="http://schemas.openxmlformats.org/officeDocument/2006/relationships/hyperlink" Target="https://rbelearning.com/test-series/229/tests?subjectId=199" TargetMode="External"/><Relationship Id="rId338" Type="http://schemas.openxmlformats.org/officeDocument/2006/relationships/hyperlink" Target="https://rbelearning.com/test-series/272/tests?subjectId=429" TargetMode="External"/><Relationship Id="rId339" Type="http://schemas.openxmlformats.org/officeDocument/2006/relationships/hyperlink" Target="https://rbelearning.com/test-series/112/tests?subjectId=233" TargetMode="External"/><Relationship Id="rId340" Type="http://schemas.openxmlformats.org/officeDocument/2006/relationships/hyperlink" Target="https://rbelearning.com/test-series/112/tests?subjectId=233" TargetMode="External"/><Relationship Id="rId341" Type="http://schemas.openxmlformats.org/officeDocument/2006/relationships/hyperlink" Target="https://rbelearning.com/test-series/112/tests?subjectId=233" TargetMode="External"/><Relationship Id="rId342" Type="http://schemas.openxmlformats.org/officeDocument/2006/relationships/hyperlink" Target="https://rbelearning.com/test-series/228/tests?subjectId=245" TargetMode="External"/><Relationship Id="rId343" Type="http://schemas.openxmlformats.org/officeDocument/2006/relationships/hyperlink" Target="https://rbelearning.com/test-series/229/tests?subjectId=225" TargetMode="External"/><Relationship Id="rId344" Type="http://schemas.openxmlformats.org/officeDocument/2006/relationships/hyperlink" Target="https://rbelearning.com/test-series/229/tests?subjectId=225" TargetMode="External"/><Relationship Id="rId345" Type="http://schemas.openxmlformats.org/officeDocument/2006/relationships/hyperlink" Target="https://rbelearning.com/test-series/229/tests?subjectId=225" TargetMode="External"/><Relationship Id="rId346" Type="http://schemas.openxmlformats.org/officeDocument/2006/relationships/hyperlink" Target="https://rbelearning.com/test-series/229/tests?subjectId=199" TargetMode="External"/><Relationship Id="rId347" Type="http://schemas.openxmlformats.org/officeDocument/2006/relationships/hyperlink" Target="https://rbelearning.com/test-series/229/tests?subjectId=199" TargetMode="External"/><Relationship Id="rId348" Type="http://schemas.openxmlformats.org/officeDocument/2006/relationships/hyperlink" Target="https://rbelearning.com/test-series/229/tests?subjectId=199" TargetMode="External"/><Relationship Id="rId349" Type="http://schemas.openxmlformats.org/officeDocument/2006/relationships/hyperlink" Target="https://rbelearning.com/test-series/272/tests?subjectId=429" TargetMode="External"/><Relationship Id="rId350" Type="http://schemas.openxmlformats.org/officeDocument/2006/relationships/hyperlink" Target="https://rbelearning.com/test-series/112/tests?subjectId=233" TargetMode="External"/><Relationship Id="rId351" Type="http://schemas.openxmlformats.org/officeDocument/2006/relationships/hyperlink" Target="https://rbelearning.com/test-series/112/tests?subjectId=119" TargetMode="External"/><Relationship Id="rId352" Type="http://schemas.openxmlformats.org/officeDocument/2006/relationships/hyperlink" Target="https://rbelearning.com/test-series/112/tests?subjectId=119" TargetMode="External"/><Relationship Id="rId353" Type="http://schemas.openxmlformats.org/officeDocument/2006/relationships/hyperlink" Target="https://rbelearning.com/test-series/228/tests?subjectId=245" TargetMode="External"/><Relationship Id="rId354" Type="http://schemas.openxmlformats.org/officeDocument/2006/relationships/hyperlink" Target="https://rbelearning.com/test-series/229/tests?subjectId=225" TargetMode="External"/><Relationship Id="rId355" Type="http://schemas.openxmlformats.org/officeDocument/2006/relationships/hyperlink" Target="https://rbelearning.com/test-series/229/tests?subjectId=225" TargetMode="External"/><Relationship Id="rId356" Type="http://schemas.openxmlformats.org/officeDocument/2006/relationships/hyperlink" Target="https://rbelearning.com/test-series/229/tests?subjectId=225" TargetMode="External"/><Relationship Id="rId357" Type="http://schemas.openxmlformats.org/officeDocument/2006/relationships/hyperlink" Target="https://rbelearning.com/test-series/229/tests?subjectId=199" TargetMode="External"/><Relationship Id="rId358" Type="http://schemas.openxmlformats.org/officeDocument/2006/relationships/hyperlink" Target="https://rbelearning.com/test-series/229/tests?subjectId=199" TargetMode="External"/><Relationship Id="rId359" Type="http://schemas.openxmlformats.org/officeDocument/2006/relationships/hyperlink" Target="https://rbelearning.com/test-series/229/tests?subjectId=199" TargetMode="External"/><Relationship Id="rId360" Type="http://schemas.openxmlformats.org/officeDocument/2006/relationships/hyperlink" Target="https://rbelearning.com/test-series/272/tests?subjectId=429" TargetMode="External"/><Relationship Id="rId361" Type="http://schemas.openxmlformats.org/officeDocument/2006/relationships/hyperlink" Target="https://rbelearning.com/test-series/112/tests?subjectId=119" TargetMode="External"/><Relationship Id="rId362" Type="http://schemas.openxmlformats.org/officeDocument/2006/relationships/hyperlink" Target="https://rbelearning.com/test-series/112/tests?subjectId=119" TargetMode="External"/><Relationship Id="rId363" Type="http://schemas.openxmlformats.org/officeDocument/2006/relationships/hyperlink" Target="https://rbelearning.com/test-series/112/tests?subjectId=124" TargetMode="External"/><Relationship Id="rId364" Type="http://schemas.openxmlformats.org/officeDocument/2006/relationships/hyperlink" Target="https://rbelearning.com/test-series/228/tests?subjectId=245" TargetMode="External"/><Relationship Id="rId365" Type="http://schemas.openxmlformats.org/officeDocument/2006/relationships/hyperlink" Target="https://rbelearning.com/test-series/229/tests?subjectId=282" TargetMode="External"/><Relationship Id="rId366" Type="http://schemas.openxmlformats.org/officeDocument/2006/relationships/hyperlink" Target="https://rbelearning.com/test-series/229/tests?subjectId=282" TargetMode="External"/><Relationship Id="rId367" Type="http://schemas.openxmlformats.org/officeDocument/2006/relationships/hyperlink" Target="https://rbelearning.com/test-series/229/tests?subjectId=199" TargetMode="External"/><Relationship Id="rId368" Type="http://schemas.openxmlformats.org/officeDocument/2006/relationships/hyperlink" Target="https://rbelearning.com/test-series/229/tests?subjectId=199" TargetMode="External"/><Relationship Id="rId369" Type="http://schemas.openxmlformats.org/officeDocument/2006/relationships/hyperlink" Target="https://rbelearning.com/test-series/229/tests?subjectId=199" TargetMode="External"/><Relationship Id="rId370" Type="http://schemas.openxmlformats.org/officeDocument/2006/relationships/hyperlink" Target="https://rbelearning.com/test-series/272/tests?subjectId=429" TargetMode="External"/><Relationship Id="rId371" Type="http://schemas.openxmlformats.org/officeDocument/2006/relationships/hyperlink" Target="https://rbelearning.com/test-series/112/tests?subjectId=126" TargetMode="External"/><Relationship Id="rId372" Type="http://schemas.openxmlformats.org/officeDocument/2006/relationships/hyperlink" Target="https://rbelearning.com/test-series/112/tests?subjectId=126" TargetMode="External"/><Relationship Id="rId373" Type="http://schemas.openxmlformats.org/officeDocument/2006/relationships/hyperlink" Target="https://rbelearning.com/test-series/112/tests?subjectId=120" TargetMode="External"/><Relationship Id="rId374" Type="http://schemas.openxmlformats.org/officeDocument/2006/relationships/hyperlink" Target="https://rbelearning.com/test-series/229/tests?subjectId=282" TargetMode="External"/><Relationship Id="rId375" Type="http://schemas.openxmlformats.org/officeDocument/2006/relationships/hyperlink" Target="https://rbelearning.com/test-series/229/tests?subjectId=282" TargetMode="External"/><Relationship Id="rId376" Type="http://schemas.openxmlformats.org/officeDocument/2006/relationships/hyperlink" Target="https://rbelearning.com/test-series/229/tests?subjectId=199" TargetMode="External"/><Relationship Id="rId377" Type="http://schemas.openxmlformats.org/officeDocument/2006/relationships/hyperlink" Target="https://rbelearning.com/test-series/112/tests?subjectId=120" TargetMode="External"/><Relationship Id="rId378" Type="http://schemas.openxmlformats.org/officeDocument/2006/relationships/hyperlink" Target="https://rbelearning.com/test-series/112/tests?subjectId=120" TargetMode="External"/><Relationship Id="rId379" Type="http://schemas.openxmlformats.org/officeDocument/2006/relationships/hyperlink" Target="https://rbelearning.com/test-series/112/tests?subjectId=120" TargetMode="External"/><Relationship Id="rId380" Type="http://schemas.openxmlformats.org/officeDocument/2006/relationships/hyperlink" Target="https://rbelearning.com/test-series/229/tests?subjectId=282" TargetMode="External"/><Relationship Id="rId381" Type="http://schemas.openxmlformats.org/officeDocument/2006/relationships/hyperlink" Target="https://rbelearning.com/test-series/229/tests?subjectId=282" TargetMode="External"/><Relationship Id="rId382" Type="http://schemas.openxmlformats.org/officeDocument/2006/relationships/hyperlink" Target="https://rbelearning.com/test-series/229/tests?subjectId=199" TargetMode="External"/><Relationship Id="rId383" Type="http://schemas.openxmlformats.org/officeDocument/2006/relationships/hyperlink" Target="https://rbelearning.com/test-series/272/tests?subjectId=430" TargetMode="External"/><Relationship Id="rId384" Type="http://schemas.openxmlformats.org/officeDocument/2006/relationships/hyperlink" Target="https://rbelearning.com/test-series/112/tests?subjectId=120" TargetMode="External"/><Relationship Id="rId385" Type="http://schemas.openxmlformats.org/officeDocument/2006/relationships/hyperlink" Target="https://rbelearning.com/test-series/112/tests?subjectId=120" TargetMode="External"/><Relationship Id="rId386" Type="http://schemas.openxmlformats.org/officeDocument/2006/relationships/hyperlink" Target="https://rbelearning.com/test-series/112/tests?subjectId=120" TargetMode="External"/><Relationship Id="rId387" Type="http://schemas.openxmlformats.org/officeDocument/2006/relationships/hyperlink" Target="https://rbelearning.com/test-series/259/tests?subjectId=319" TargetMode="External"/><Relationship Id="rId388" Type="http://schemas.openxmlformats.org/officeDocument/2006/relationships/hyperlink" Target="https://rbelearning.com/test-series/229/tests?subjectId=282" TargetMode="External"/><Relationship Id="rId389" Type="http://schemas.openxmlformats.org/officeDocument/2006/relationships/hyperlink" Target="https://rbelearning.com/test-series/229/tests?subjectId=282" TargetMode="External"/><Relationship Id="rId390" Type="http://schemas.openxmlformats.org/officeDocument/2006/relationships/hyperlink" Target="https://rbelearning.com/test-series/229/tests?subjectId=199" TargetMode="External"/><Relationship Id="rId391" Type="http://schemas.openxmlformats.org/officeDocument/2006/relationships/hyperlink" Target="https://rbelearning.com/test-series/112/tests?subjectId=245" TargetMode="External"/><Relationship Id="rId392" Type="http://schemas.openxmlformats.org/officeDocument/2006/relationships/hyperlink" Target="https://rbelearning.com/test-series/112/tests?subjectId=120" TargetMode="External"/><Relationship Id="rId393" Type="http://schemas.openxmlformats.org/officeDocument/2006/relationships/hyperlink" Target="https://rbelearning.com/test-series/112/tests?subjectId=120" TargetMode="External"/><Relationship Id="rId394" Type="http://schemas.openxmlformats.org/officeDocument/2006/relationships/hyperlink" Target="https://rbelearning.com/test-series/112/tests?subjectId=120" TargetMode="External"/><Relationship Id="rId395" Type="http://schemas.openxmlformats.org/officeDocument/2006/relationships/hyperlink" Target="https://rbelearning.com/test-series/259/tests?subjectId=319" TargetMode="External"/><Relationship Id="rId396" Type="http://schemas.openxmlformats.org/officeDocument/2006/relationships/hyperlink" Target="https://rbelearning.com/test-series/229/tests?subjectId=282" TargetMode="External"/><Relationship Id="rId397" Type="http://schemas.openxmlformats.org/officeDocument/2006/relationships/hyperlink" Target="https://rbelearning.com/test-series/229/tests?subjectId=282" TargetMode="External"/><Relationship Id="rId398" Type="http://schemas.openxmlformats.org/officeDocument/2006/relationships/hyperlink" Target="https://rbelearning.com/test-series/229/tests?subjectId=199" TargetMode="External"/><Relationship Id="rId399" Type="http://schemas.openxmlformats.org/officeDocument/2006/relationships/hyperlink" Target="https://rbelearning.com/test-series/112/tests?subjectId=245" TargetMode="External"/><Relationship Id="rId400" Type="http://schemas.openxmlformats.org/officeDocument/2006/relationships/hyperlink" Target="https://rbelearning.com/test-series/112/tests?subjectId=120" TargetMode="External"/><Relationship Id="rId401" Type="http://schemas.openxmlformats.org/officeDocument/2006/relationships/hyperlink" Target="https://rbelearning.com/test-series/112/tests?subjectId=120" TargetMode="External"/><Relationship Id="rId402" Type="http://schemas.openxmlformats.org/officeDocument/2006/relationships/hyperlink" Target="https://rbelearning.com/test-series/112/tests?subjectId=120" TargetMode="External"/><Relationship Id="rId403" Type="http://schemas.openxmlformats.org/officeDocument/2006/relationships/hyperlink" Target="https://rbelearning.com/test-series/259/tests?subjectId=319" TargetMode="External"/><Relationship Id="rId404" Type="http://schemas.openxmlformats.org/officeDocument/2006/relationships/hyperlink" Target="https://rbelearning.com/test-series/229/tests?subjectId=282" TargetMode="External"/><Relationship Id="rId405" Type="http://schemas.openxmlformats.org/officeDocument/2006/relationships/hyperlink" Target="https://rbelearning.com/test-series/229/tests?subjectId=282" TargetMode="External"/><Relationship Id="rId406" Type="http://schemas.openxmlformats.org/officeDocument/2006/relationships/hyperlink" Target="https://rbelearning.com/test-series/229/tests?subjectId=199" TargetMode="External"/><Relationship Id="rId407" Type="http://schemas.openxmlformats.org/officeDocument/2006/relationships/hyperlink" Target="https://rbelearning.com/test-series/112/tests?subjectId=245" TargetMode="External"/><Relationship Id="rId408" Type="http://schemas.openxmlformats.org/officeDocument/2006/relationships/hyperlink" Target="https://rbelearning.com/test-series/112/tests?subjectId=120" TargetMode="External"/><Relationship Id="rId409" Type="http://schemas.openxmlformats.org/officeDocument/2006/relationships/hyperlink" Target="https://rbelearning.com/test-series/112/tests?subjectId=120" TargetMode="External"/><Relationship Id="rId410" Type="http://schemas.openxmlformats.org/officeDocument/2006/relationships/hyperlink" Target="https://rbelearning.com/test-series/112/tests?subjectId=120" TargetMode="External"/><Relationship Id="rId411" Type="http://schemas.openxmlformats.org/officeDocument/2006/relationships/hyperlink" Target="https://rbelearning.com/test-series/112/tests?subjectId=115" TargetMode="External"/><Relationship Id="rId412" Type="http://schemas.openxmlformats.org/officeDocument/2006/relationships/hyperlink" Target="https://rbelearning.com/test-series/112/tests?subjectId=115" TargetMode="External"/><Relationship Id="rId413" Type="http://schemas.openxmlformats.org/officeDocument/2006/relationships/hyperlink" Target="https://rbelearning.com/test-series/229/tests?subjectId=282" TargetMode="External"/><Relationship Id="rId414" Type="http://schemas.openxmlformats.org/officeDocument/2006/relationships/hyperlink" Target="https://rbelearning.com/test-series/229/tests?subjectId=282" TargetMode="External"/><Relationship Id="rId415" Type="http://schemas.openxmlformats.org/officeDocument/2006/relationships/hyperlink" Target="https://rbelearning.com/test-series/229/tests?subjectId=199" TargetMode="External"/><Relationship Id="rId416" Type="http://schemas.openxmlformats.org/officeDocument/2006/relationships/hyperlink" Target="https://rbelearning.com/test-series/112/tests?subjectId=245" TargetMode="External"/><Relationship Id="rId417" Type="http://schemas.openxmlformats.org/officeDocument/2006/relationships/hyperlink" Target="https://rbelearning.com/test-series/112/tests?subjectId=359" TargetMode="External"/><Relationship Id="rId418" Type="http://schemas.openxmlformats.org/officeDocument/2006/relationships/hyperlink" Target="https://rbelearning.com/test-series/112/tests?subjectId=359" TargetMode="External"/><Relationship Id="rId419" Type="http://schemas.openxmlformats.org/officeDocument/2006/relationships/hyperlink" Target="https://rbelearning.com/test-series/112/tests?subjectId=359" TargetMode="External"/><Relationship Id="rId420" Type="http://schemas.openxmlformats.org/officeDocument/2006/relationships/hyperlink" Target="https://rbelearning.com/test-series/112/tests?subjectId=115" TargetMode="External"/><Relationship Id="rId421" Type="http://schemas.openxmlformats.org/officeDocument/2006/relationships/hyperlink" Target="https://rbelearning.com/test-series/112/tests?subjectId=115" TargetMode="External"/><Relationship Id="rId422" Type="http://schemas.openxmlformats.org/officeDocument/2006/relationships/hyperlink" Target="https://rbelearning.com/test-series/229/tests?subjectId=282" TargetMode="External"/><Relationship Id="rId423" Type="http://schemas.openxmlformats.org/officeDocument/2006/relationships/hyperlink" Target="https://rbelearning.com/test-series/229/tests?subjectId=282" TargetMode="External"/><Relationship Id="rId424" Type="http://schemas.openxmlformats.org/officeDocument/2006/relationships/hyperlink" Target="https://rbelearning.com/test-series/229/tests?subjectId=199" TargetMode="External"/><Relationship Id="rId425" Type="http://schemas.openxmlformats.org/officeDocument/2006/relationships/hyperlink" Target="https://rbelearning.com/test-series/272/tests?subjectId=430" TargetMode="External"/><Relationship Id="rId426" Type="http://schemas.openxmlformats.org/officeDocument/2006/relationships/hyperlink" Target="https://rbelearning.com/test-series/112/tests?subjectId=129" TargetMode="External"/><Relationship Id="rId427" Type="http://schemas.openxmlformats.org/officeDocument/2006/relationships/hyperlink" Target="https://rbelearning.com/test-series/112/tests?subjectId=129" TargetMode="External"/><Relationship Id="rId428" Type="http://schemas.openxmlformats.org/officeDocument/2006/relationships/hyperlink" Target="https://rbelearning.com/test-series/112/tests?subjectId=129" TargetMode="External"/><Relationship Id="rId429" Type="http://schemas.openxmlformats.org/officeDocument/2006/relationships/hyperlink" Target="https://rbelearning.com/test-series/112/tests?subjectId=115" TargetMode="External"/><Relationship Id="rId430" Type="http://schemas.openxmlformats.org/officeDocument/2006/relationships/hyperlink" Target="https://rbelearning.com/test-series/112/tests?subjectId=115" TargetMode="External"/><Relationship Id="rId431" Type="http://schemas.openxmlformats.org/officeDocument/2006/relationships/hyperlink" Target="https://rbelearning.com/test-series/229/tests?subjectId=282" TargetMode="External"/><Relationship Id="rId432" Type="http://schemas.openxmlformats.org/officeDocument/2006/relationships/hyperlink" Target="https://rbelearning.com/test-series/229/tests?subjectId=282" TargetMode="External"/><Relationship Id="rId433" Type="http://schemas.openxmlformats.org/officeDocument/2006/relationships/hyperlink" Target="https://rbelearning.com/test-series/229/tests?subjectId=199" TargetMode="External"/><Relationship Id="rId434" Type="http://schemas.openxmlformats.org/officeDocument/2006/relationships/hyperlink" Target="https://rbelearning.com/test-series/272/tests?subjectId=430" TargetMode="External"/><Relationship Id="rId435" Type="http://schemas.openxmlformats.org/officeDocument/2006/relationships/hyperlink" Target="https://rbelearning.com/test-series/112/tests?subjectId=129" TargetMode="External"/><Relationship Id="rId436" Type="http://schemas.openxmlformats.org/officeDocument/2006/relationships/hyperlink" Target="https://rbelearning.com/test-series/112/tests?subjectId=129" TargetMode="External"/><Relationship Id="rId437" Type="http://schemas.openxmlformats.org/officeDocument/2006/relationships/hyperlink" Target="https://rbelearning.com/test-series/112/tests?subjectId=129" TargetMode="External"/><Relationship Id="rId438" Type="http://schemas.openxmlformats.org/officeDocument/2006/relationships/hyperlink" Target="https://rbelearning.com/test-series/112/tests?subjectId=115" TargetMode="External"/><Relationship Id="rId439" Type="http://schemas.openxmlformats.org/officeDocument/2006/relationships/hyperlink" Target="https://rbelearning.com/test-series/112/tests?subjectId=115" TargetMode="External"/><Relationship Id="rId440" Type="http://schemas.openxmlformats.org/officeDocument/2006/relationships/hyperlink" Target="https://rbelearning.com/test-series/229/tests?subjectId=282" TargetMode="External"/><Relationship Id="rId441" Type="http://schemas.openxmlformats.org/officeDocument/2006/relationships/hyperlink" Target="https://rbelearning.com/test-series/229/tests?subjectId=282" TargetMode="External"/><Relationship Id="rId442" Type="http://schemas.openxmlformats.org/officeDocument/2006/relationships/hyperlink" Target="https://rbelearning.com/test-series/229/tests?subjectId=199" TargetMode="External"/><Relationship Id="rId443" Type="http://schemas.openxmlformats.org/officeDocument/2006/relationships/hyperlink" Target="https://rbelearning.com/test-series/272/tests?subjectId=430" TargetMode="External"/><Relationship Id="rId444" Type="http://schemas.openxmlformats.org/officeDocument/2006/relationships/hyperlink" Target="https://rbelearning.com/test-series/112/tests?subjectId=129" TargetMode="External"/><Relationship Id="rId445" Type="http://schemas.openxmlformats.org/officeDocument/2006/relationships/hyperlink" Target="https://rbelearning.com/test-series/112/tests?subjectId=129" TargetMode="External"/><Relationship Id="rId446" Type="http://schemas.openxmlformats.org/officeDocument/2006/relationships/hyperlink" Target="https://rbelearning.com/test-series/112/tests?subjectId=129" TargetMode="External"/><Relationship Id="rId447" Type="http://schemas.openxmlformats.org/officeDocument/2006/relationships/hyperlink" Target="https://rbelearning.com/test-series/112/tests?subjectId=115" TargetMode="External"/><Relationship Id="rId448" Type="http://schemas.openxmlformats.org/officeDocument/2006/relationships/hyperlink" Target="https://rbelearning.com/test-series/112/tests?subjectId=115" TargetMode="External"/><Relationship Id="rId449" Type="http://schemas.openxmlformats.org/officeDocument/2006/relationships/hyperlink" Target="https://rbelearning.com/test-series/112/tests?subjectId=115" TargetMode="External"/><Relationship Id="rId450" Type="http://schemas.openxmlformats.org/officeDocument/2006/relationships/hyperlink" Target="https://rbelearning.com/test-series/229/tests?subjectId=282" TargetMode="External"/><Relationship Id="rId451" Type="http://schemas.openxmlformats.org/officeDocument/2006/relationships/hyperlink" Target="https://rbelearning.com/test-series/229/tests?subjectId=282" TargetMode="External"/><Relationship Id="rId452" Type="http://schemas.openxmlformats.org/officeDocument/2006/relationships/hyperlink" Target="https://rbelearning.com/test-series/229/tests?subjectId=282" TargetMode="External"/><Relationship Id="rId453" Type="http://schemas.openxmlformats.org/officeDocument/2006/relationships/hyperlink" Target="https://rbelearning.com/test-series/229/tests?subjectId=199" TargetMode="External"/><Relationship Id="rId454" Type="http://schemas.openxmlformats.org/officeDocument/2006/relationships/hyperlink" Target="https://rbelearning.com/test-series/272/tests?subjectId=430" TargetMode="External"/><Relationship Id="rId455" Type="http://schemas.openxmlformats.org/officeDocument/2006/relationships/hyperlink" Target="https://rbelearning.com/test-series/112/tests?subjectId=230" TargetMode="External"/><Relationship Id="rId456" Type="http://schemas.openxmlformats.org/officeDocument/2006/relationships/hyperlink" Target="https://rbelearning.com/test-series/112/tests?subjectId=230" TargetMode="External"/><Relationship Id="rId457" Type="http://schemas.openxmlformats.org/officeDocument/2006/relationships/hyperlink" Target="https://rbelearning.com/test-series/112/tests?subjectId=230" TargetMode="External"/><Relationship Id="rId458" Type="http://schemas.openxmlformats.org/officeDocument/2006/relationships/hyperlink" Target="https://rbelearning.com/test-series/112/tests?subjectId=229" TargetMode="External"/><Relationship Id="rId459" Type="http://schemas.openxmlformats.org/officeDocument/2006/relationships/hyperlink" Target="https://rbelearning.com/test-series/112/tests?subjectId=229" TargetMode="External"/><Relationship Id="rId460" Type="http://schemas.openxmlformats.org/officeDocument/2006/relationships/hyperlink" Target="https://rbelearning.com/test-series/112/tests?subjectId=229" TargetMode="External"/><Relationship Id="rId461" Type="http://schemas.openxmlformats.org/officeDocument/2006/relationships/hyperlink" Target="https://rbelearning.com/test-series/229/tests?subjectId=282" TargetMode="External"/><Relationship Id="rId462" Type="http://schemas.openxmlformats.org/officeDocument/2006/relationships/hyperlink" Target="https://rbelearning.com/test-series/229/tests?subjectId=282" TargetMode="External"/><Relationship Id="rId463" Type="http://schemas.openxmlformats.org/officeDocument/2006/relationships/hyperlink" Target="https://rbelearning.com/test-series/229/tests?subjectId=282" TargetMode="External"/><Relationship Id="rId464" Type="http://schemas.openxmlformats.org/officeDocument/2006/relationships/hyperlink" Target="https://rbelearning.com/test-series/229/tests?subjectId=199" TargetMode="External"/><Relationship Id="rId465" Type="http://schemas.openxmlformats.org/officeDocument/2006/relationships/hyperlink" Target="https://rbelearning.com/test-series/272/tests?subjectId=430" TargetMode="External"/><Relationship Id="rId466" Type="http://schemas.openxmlformats.org/officeDocument/2006/relationships/hyperlink" Target="https://rbelearning.com/test-series/112/tests?subjectId=230" TargetMode="External"/><Relationship Id="rId467" Type="http://schemas.openxmlformats.org/officeDocument/2006/relationships/hyperlink" Target="https://rbelearning.com/test-series/112/tests?subjectId=230" TargetMode="External"/><Relationship Id="rId468" Type="http://schemas.openxmlformats.org/officeDocument/2006/relationships/hyperlink" Target="https://rbelearning.com/test-series/112/tests?subjectId=229" TargetMode="External"/><Relationship Id="rId469" Type="http://schemas.openxmlformats.org/officeDocument/2006/relationships/hyperlink" Target="https://rbelearning.com/test-series/112/tests?subjectId=229" TargetMode="External"/><Relationship Id="rId470" Type="http://schemas.openxmlformats.org/officeDocument/2006/relationships/hyperlink" Target="https://rbelearning.com/test-series/112/tests?subjectId=229" TargetMode="External"/><Relationship Id="rId471" Type="http://schemas.openxmlformats.org/officeDocument/2006/relationships/hyperlink" Target="https://rbelearning.com/test-series/229/tests?subjectId=282" TargetMode="External"/><Relationship Id="rId472" Type="http://schemas.openxmlformats.org/officeDocument/2006/relationships/hyperlink" Target="https://rbelearning.com/test-series/229/tests?subjectId=282" TargetMode="External"/><Relationship Id="rId473" Type="http://schemas.openxmlformats.org/officeDocument/2006/relationships/hyperlink" Target="https://rbelearning.com/test-series/229/tests?subjectId=282" TargetMode="External"/><Relationship Id="rId474" Type="http://schemas.openxmlformats.org/officeDocument/2006/relationships/hyperlink" Target="https://rbelearning.com/test-series/229/tests?subjectId=199" TargetMode="External"/><Relationship Id="rId475" Type="http://schemas.openxmlformats.org/officeDocument/2006/relationships/hyperlink" Target="https://rbelearning.com/test-series/229/tests?subjectId=199" TargetMode="External"/><Relationship Id="rId476" Type="http://schemas.openxmlformats.org/officeDocument/2006/relationships/hyperlink" Target="https://rbelearning.com/test-series/229/tests?subjectId=199" TargetMode="External"/><Relationship Id="rId477" Type="http://schemas.openxmlformats.org/officeDocument/2006/relationships/hyperlink" Target="https://rbelearning.com/test-series/272/tests?subjectId=430" TargetMode="External"/><Relationship Id="rId478" Type="http://schemas.openxmlformats.org/officeDocument/2006/relationships/hyperlink" Target="https://rbelearning.com/test-series/112/tests?subjectId=231" TargetMode="External"/><Relationship Id="rId479" Type="http://schemas.openxmlformats.org/officeDocument/2006/relationships/hyperlink" Target="https://rbelearning.com/test-series/112/tests?subjectId=229" TargetMode="External"/><Relationship Id="rId480" Type="http://schemas.openxmlformats.org/officeDocument/2006/relationships/hyperlink" Target="https://rbelearning.com/test-series/229/tests?subjectId=282" TargetMode="External"/><Relationship Id="rId481" Type="http://schemas.openxmlformats.org/officeDocument/2006/relationships/hyperlink" Target="https://rbelearning.com/test-series/229/tests?subjectId=282" TargetMode="External"/><Relationship Id="rId482" Type="http://schemas.openxmlformats.org/officeDocument/2006/relationships/hyperlink" Target="https://rbelearning.com/test-series/229/tests?subjectId=282" TargetMode="External"/><Relationship Id="rId483" Type="http://schemas.openxmlformats.org/officeDocument/2006/relationships/hyperlink" Target="https://rbelearning.com/test-series/229/tests?subjectId=199" TargetMode="External"/><Relationship Id="rId484" Type="http://schemas.openxmlformats.org/officeDocument/2006/relationships/hyperlink" Target="https://rbelearning.com/test-series/229/tests?subjectId=199" TargetMode="External"/><Relationship Id="rId485" Type="http://schemas.openxmlformats.org/officeDocument/2006/relationships/hyperlink" Target="https://rbelearning.com/test-series/229/tests?subjectId=199" TargetMode="External"/><Relationship Id="rId486" Type="http://schemas.openxmlformats.org/officeDocument/2006/relationships/hyperlink" Target="https://rbelearning.com/new-courses/1-rbe-combo-test-series-all-paid-test-series-in-single-plan-ssc-railway-dsssb-ib-bank" TargetMode="Externa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rbelearning.com/new-courses/1-rbe-combo-test-series-all-paid-test-series-in-single-plan-ssc-railway-dsssb-ib-bank" TargetMode="External"/><Relationship Id="rId2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B5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05"/>
  </cols>
  <sheetData>
    <row r="2" customFormat="false" ht="30" hidden="false" customHeight="true" outlineLevel="0" collapsed="false">
      <c r="B2" s="1" t="s">
        <v>0</v>
      </c>
    </row>
    <row r="3" customFormat="false" ht="21.75" hidden="false" customHeight="true" outlineLevel="0" collapsed="false">
      <c r="B3" s="2" t="s">
        <v>1</v>
      </c>
    </row>
    <row r="4" customFormat="false" ht="39.75" hidden="false" customHeight="true" outlineLevel="0" collapsed="false">
      <c r="B4" s="3" t="s">
        <v>2</v>
      </c>
    </row>
    <row r="5" customFormat="false" ht="18" hidden="false" customHeight="true" outlineLevel="0" collapsed="false">
      <c r="B5" s="4" t="s">
        <v>3</v>
      </c>
    </row>
    <row r="6" customFormat="false" ht="27.75" hidden="false" customHeight="true" outlineLevel="0" collapsed="false">
      <c r="B6" s="5" t="s">
        <v>4</v>
      </c>
    </row>
    <row r="8" customFormat="false" ht="18" hidden="false" customHeight="true" outlineLevel="0" collapsed="false">
      <c r="B8" s="4" t="s">
        <v>5</v>
      </c>
    </row>
    <row r="9" customFormat="false" ht="25.5" hidden="false" customHeight="true" outlineLevel="0" collapsed="false">
      <c r="B9" s="6" t="s">
        <v>6</v>
      </c>
    </row>
    <row r="10" customFormat="false" ht="25.5" hidden="false" customHeight="true" outlineLevel="0" collapsed="false">
      <c r="B10" s="6" t="s">
        <v>7</v>
      </c>
    </row>
    <row r="11" customFormat="false" ht="25.5" hidden="false" customHeight="true" outlineLevel="0" collapsed="false">
      <c r="B11" s="6" t="s">
        <v>8</v>
      </c>
    </row>
    <row r="12" customFormat="false" ht="25.5" hidden="false" customHeight="true" outlineLevel="0" collapsed="false">
      <c r="B12" s="6" t="s">
        <v>9</v>
      </c>
    </row>
    <row r="14" customFormat="false" ht="18" hidden="false" customHeight="true" outlineLevel="0" collapsed="false">
      <c r="B14" s="4" t="s">
        <v>10</v>
      </c>
    </row>
    <row r="15" customFormat="false" ht="15" hidden="false" customHeight="true" outlineLevel="0" collapsed="false">
      <c r="B15" s="7" t="s">
        <v>11</v>
      </c>
    </row>
    <row r="16" customFormat="false" ht="15" hidden="false" customHeight="true" outlineLevel="0" collapsed="false">
      <c r="B16" s="7" t="s">
        <v>12</v>
      </c>
    </row>
    <row r="17" customFormat="false" ht="15" hidden="false" customHeight="true" outlineLevel="0" collapsed="false">
      <c r="B17" s="7" t="s">
        <v>13</v>
      </c>
    </row>
    <row r="18" customFormat="false" ht="15" hidden="false" customHeight="true" outlineLevel="0" collapsed="false">
      <c r="B18" s="7" t="s">
        <v>14</v>
      </c>
    </row>
    <row r="19" customFormat="false" ht="15" hidden="false" customHeight="true" outlineLevel="0" collapsed="false">
      <c r="B19" s="7" t="s">
        <v>15</v>
      </c>
    </row>
    <row r="22" customFormat="false" ht="15" hidden="false" customHeight="false" outlineLevel="0" collapsed="false">
      <c r="B22" s="0" t="s">
        <v>16</v>
      </c>
    </row>
    <row r="23" customFormat="false" ht="15" hidden="false" customHeight="false" outlineLevel="0" collapsed="false">
      <c r="B23" s="8" t="s">
        <v>17</v>
      </c>
    </row>
    <row r="25" customFormat="false" ht="15" hidden="false" customHeight="false" outlineLevel="0" collapsed="false">
      <c r="B25" s="0" t="s">
        <v>18</v>
      </c>
    </row>
    <row r="26" customFormat="false" ht="15" hidden="false" customHeight="false" outlineLevel="0" collapsed="false">
      <c r="B26" s="8" t="s">
        <v>19</v>
      </c>
    </row>
    <row r="28" customFormat="false" ht="15" hidden="false" customHeight="false" outlineLevel="0" collapsed="false">
      <c r="B28" s="0" t="s">
        <v>20</v>
      </c>
    </row>
    <row r="29" customFormat="false" ht="15" hidden="false" customHeight="false" outlineLevel="0" collapsed="false">
      <c r="B29" s="8" t="s">
        <v>21</v>
      </c>
    </row>
    <row r="31" customFormat="false" ht="15" hidden="false" customHeight="false" outlineLevel="0" collapsed="false">
      <c r="B31" s="9" t="s">
        <v>22</v>
      </c>
    </row>
    <row r="32" customFormat="false" ht="15" hidden="false" customHeight="false" outlineLevel="0" collapsed="false">
      <c r="B32" s="8" t="s">
        <v>23</v>
      </c>
    </row>
    <row r="33" customFormat="false" ht="15" hidden="false" customHeight="false" outlineLevel="0" collapsed="false">
      <c r="B33" s="8" t="s">
        <v>24</v>
      </c>
    </row>
    <row r="34" customFormat="false" ht="15" hidden="false" customHeight="false" outlineLevel="0" collapsed="false">
      <c r="B34" s="8" t="s">
        <v>25</v>
      </c>
    </row>
    <row r="35" customFormat="false" ht="15" hidden="false" customHeight="false" outlineLevel="0" collapsed="false">
      <c r="B35" s="8" t="s">
        <v>26</v>
      </c>
    </row>
    <row r="36" customFormat="false" ht="15" hidden="false" customHeight="false" outlineLevel="0" collapsed="false">
      <c r="B36" s="8" t="s">
        <v>27</v>
      </c>
    </row>
    <row r="37" customFormat="false" ht="15" hidden="false" customHeight="false" outlineLevel="0" collapsed="false">
      <c r="B37" s="8" t="s">
        <v>28</v>
      </c>
    </row>
    <row r="38" customFormat="false" ht="15" hidden="false" customHeight="false" outlineLevel="0" collapsed="false">
      <c r="B38" s="8" t="s">
        <v>29</v>
      </c>
    </row>
    <row r="39" customFormat="false" ht="15" hidden="false" customHeight="false" outlineLevel="0" collapsed="false">
      <c r="B39" s="8" t="s">
        <v>30</v>
      </c>
    </row>
    <row r="40" customFormat="false" ht="15" hidden="false" customHeight="false" outlineLevel="0" collapsed="false">
      <c r="B40" s="8" t="s">
        <v>31</v>
      </c>
    </row>
    <row r="41" customFormat="false" ht="15" hidden="false" customHeight="false" outlineLevel="0" collapsed="false">
      <c r="B41" s="8" t="s">
        <v>32</v>
      </c>
    </row>
    <row r="42" customFormat="false" ht="15" hidden="false" customHeight="false" outlineLevel="0" collapsed="false">
      <c r="B42" s="8" t="s">
        <v>33</v>
      </c>
    </row>
    <row r="43" customFormat="false" ht="15" hidden="false" customHeight="false" outlineLevel="0" collapsed="false">
      <c r="B43" s="8" t="s">
        <v>34</v>
      </c>
    </row>
    <row r="44" customFormat="false" ht="15" hidden="false" customHeight="false" outlineLevel="0" collapsed="false">
      <c r="B44" s="8" t="s">
        <v>35</v>
      </c>
    </row>
    <row r="45" customFormat="false" ht="15" hidden="false" customHeight="false" outlineLevel="0" collapsed="false">
      <c r="B45" s="8" t="s">
        <v>36</v>
      </c>
    </row>
    <row r="47" customFormat="false" ht="15" hidden="false" customHeight="false" outlineLevel="0" collapsed="false">
      <c r="B47" s="9" t="s">
        <v>37</v>
      </c>
    </row>
    <row r="48" customFormat="false" ht="33.75" hidden="false" customHeight="true" outlineLevel="0" collapsed="false">
      <c r="B48" s="3" t="s">
        <v>38</v>
      </c>
    </row>
    <row r="49" customFormat="false" ht="24" hidden="false" customHeight="true" outlineLevel="0" collapsed="false">
      <c r="B49" s="10" t="s">
        <v>39</v>
      </c>
    </row>
    <row r="50" customFormat="false" ht="24" hidden="false" customHeight="true" outlineLevel="0" collapsed="false">
      <c r="B50" s="10" t="s">
        <v>40</v>
      </c>
    </row>
    <row r="51" customFormat="false" ht="24" hidden="false" customHeight="true" outlineLevel="0" collapsed="false">
      <c r="B51" s="11" t="s">
        <v>41</v>
      </c>
    </row>
    <row r="52" customFormat="false" ht="24" hidden="false" customHeight="true" outlineLevel="0" collapsed="false">
      <c r="B52" s="12" t="s">
        <v>42</v>
      </c>
    </row>
    <row r="53" customFormat="false" ht="24" hidden="false" customHeight="true" outlineLevel="0" collapsed="false">
      <c r="B53" s="13" t="s">
        <v>43</v>
      </c>
    </row>
  </sheetData>
  <hyperlinks>
    <hyperlink ref="B4" r:id="rId1" display="🚀 RBE COMBO TEST SERIES – every test of this 50-day plan + ALL RBE SSC &amp; Railway test series + Shubham Sir's target groups · ₹399 (4 m) · ₹499 (9 m) · ₹599 (12 m) · ₹799 (24 m) – JOIN NOW ›"/>
    <hyperlink ref="B23" r:id="rId2" display="https://rbelearning.com/new-courses/1-rbe-combo-test-series-all-paid-test-series-in-single-plan-ssc-railway-dsssb-ib-bank"/>
    <hyperlink ref="B26" r:id="rId3" display="https://play.google.com/store/apps/details?id=com.revolution.education"/>
    <hyperlink ref="B29" r:id="rId4" display="https://realmocks.com/rrb-ntpc-gl-mock-tracker"/>
    <hyperlink ref="B32" r:id="rId5" display="Economics Crash Course – video"/>
    <hyperlink ref="B33" r:id="rId6" display="Economics in Detail – playlist"/>
    <hyperlink ref="B34" r:id="rId7" display="RBE Economics crash course e-book – English"/>
    <hyperlink ref="B35" r:id="rId8" display="RBE Economics crash course e-book – Hindi"/>
    <hyperlink ref="B36" r:id="rId9" display="Polity Crash Course – video"/>
    <hyperlink ref="B37" r:id="rId10" display="Polity printable class notes – English"/>
    <hyperlink ref="B38" r:id="rId11" display="Polity printable class notes – Hindi"/>
    <hyperlink ref="B39" r:id="rId12" display="Geography Crash Course – video"/>
    <hyperlink ref="B40" r:id="rId13" display="Geography printable crash course notes"/>
    <hyperlink ref="B41" r:id="rId14" display="Computer revision – complete playlist"/>
    <hyperlink ref="B42" r:id="rId15" display="RBE Computer Awareness Book (English) – Flipkart"/>
    <hyperlink ref="B43" r:id="rId16" display="RBE Computer Awareness Book (English) – Amazon"/>
    <hyperlink ref="B44" r:id="rId17" display="RBE Computer Awareness Book (Hindi) – Flipkart"/>
    <hyperlink ref="B45" r:id="rId18" display="RBE Computer Awareness Book (Hindi) – Amazon"/>
    <hyperlink ref="B48" r:id="rId19" display="🚀 Join RBE Combo Test Series Now – one plan, every RBE test series (SSC + Railway + DSSSB + IB + Bank) – maximise your chances of selection ›"/>
    <hyperlink ref="B49" r:id="rId20" display="🚆 RRB NTPC Graduate Level 2026-27 CBT-1 Mock Tests"/>
    <hyperlink ref="B50" r:id="rId21" display="🚆 All Railway Test Series – NTPC (GL &amp; UG), Group D, ALP, Technician, JE, Section Controller"/>
    <hyperlink ref="B51" r:id="rId22" display="🎯 All SSC Test Series – CGL, CHSL, CPO, MTS, GD, Selection Post + topic-wise series"/>
    <hyperlink ref="B52" r:id="rId23" display="🆓 Railway PYQs as free online tests"/>
    <hyperlink ref="B53" r:id="rId24" display="📱 RBE App – all courses &amp; test series on your phone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59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13"/>
    <col collapsed="false" customWidth="true" hidden="false" outlineLevel="0" max="3" min="3" style="0" width="58"/>
    <col collapsed="false" customWidth="true" hidden="false" outlineLevel="0" max="4" min="4" style="0" width="8"/>
    <col collapsed="false" customWidth="true" hidden="false" outlineLevel="0" max="6" min="6" style="0" width="11"/>
    <col collapsed="false" customWidth="true" hidden="false" outlineLevel="0" max="7" min="7" style="0" width="42"/>
  </cols>
  <sheetData>
    <row r="1" customFormat="false" ht="25.5" hidden="false" customHeight="true" outlineLevel="0" collapsed="false">
      <c r="A1" s="14" t="s">
        <v>0</v>
      </c>
      <c r="B1" s="14"/>
      <c r="C1" s="14"/>
      <c r="D1" s="14"/>
      <c r="E1" s="14"/>
      <c r="F1" s="14"/>
      <c r="G1" s="14"/>
    </row>
    <row r="2" customFormat="false" ht="13.5" hidden="false" customHeight="true" outlineLevel="0" collapsed="false">
      <c r="A2" s="15" t="s">
        <v>44</v>
      </c>
      <c r="B2" s="15"/>
      <c r="C2" s="15"/>
      <c r="D2" s="15"/>
      <c r="E2" s="15"/>
      <c r="F2" s="15"/>
      <c r="G2" s="15"/>
    </row>
    <row r="3" customFormat="false" ht="27.75" hidden="false" customHeight="true" outlineLevel="0" collapsed="false">
      <c r="A3" s="16" t="s">
        <v>45</v>
      </c>
      <c r="B3" s="16" t="s">
        <v>46</v>
      </c>
      <c r="C3" s="16" t="s">
        <v>47</v>
      </c>
      <c r="D3" s="16" t="s">
        <v>48</v>
      </c>
      <c r="E3" s="16" t="s">
        <v>49</v>
      </c>
      <c r="F3" s="16" t="s">
        <v>50</v>
      </c>
      <c r="G3" s="16" t="s">
        <v>51</v>
      </c>
    </row>
    <row r="4" customFormat="false" ht="18" hidden="false" customHeight="true" outlineLevel="0" collapsed="false">
      <c r="A4" s="17" t="s">
        <v>52</v>
      </c>
      <c r="B4" s="17"/>
      <c r="C4" s="17"/>
      <c r="D4" s="17"/>
      <c r="E4" s="17"/>
      <c r="F4" s="17"/>
      <c r="G4" s="17"/>
    </row>
    <row r="5" customFormat="false" ht="13.5" hidden="false" customHeight="true" outlineLevel="0" collapsed="false">
      <c r="A5" s="18" t="s">
        <v>53</v>
      </c>
      <c r="B5" s="19" t="s">
        <v>54</v>
      </c>
      <c r="C5" s="20" t="s">
        <v>55</v>
      </c>
      <c r="D5" s="21"/>
      <c r="E5" s="21"/>
      <c r="F5" s="22"/>
      <c r="G5" s="23"/>
    </row>
    <row r="6" customFormat="false" ht="13.5" hidden="false" customHeight="true" outlineLevel="0" collapsed="false">
      <c r="A6" s="18" t="s">
        <v>53</v>
      </c>
      <c r="B6" s="24" t="s">
        <v>56</v>
      </c>
      <c r="C6" s="20" t="s">
        <v>57</v>
      </c>
      <c r="D6" s="21"/>
      <c r="E6" s="21"/>
      <c r="F6" s="22"/>
      <c r="G6" s="23"/>
    </row>
    <row r="7" customFormat="false" ht="13.5" hidden="false" customHeight="true" outlineLevel="0" collapsed="false">
      <c r="A7" s="18" t="s">
        <v>53</v>
      </c>
      <c r="B7" s="24" t="s">
        <v>56</v>
      </c>
      <c r="C7" s="20" t="s">
        <v>58</v>
      </c>
      <c r="D7" s="21"/>
      <c r="E7" s="21"/>
      <c r="F7" s="22"/>
      <c r="G7" s="23"/>
    </row>
    <row r="8" customFormat="false" ht="13.5" hidden="false" customHeight="true" outlineLevel="0" collapsed="false">
      <c r="A8" s="18" t="s">
        <v>53</v>
      </c>
      <c r="B8" s="25" t="s">
        <v>59</v>
      </c>
      <c r="C8" s="20" t="s">
        <v>60</v>
      </c>
      <c r="D8" s="21"/>
      <c r="E8" s="21"/>
      <c r="F8" s="22"/>
      <c r="G8" s="23"/>
    </row>
    <row r="9" customFormat="false" ht="13.5" hidden="false" customHeight="true" outlineLevel="0" collapsed="false">
      <c r="A9" s="18" t="s">
        <v>53</v>
      </c>
      <c r="B9" s="25" t="s">
        <v>59</v>
      </c>
      <c r="C9" s="20" t="s">
        <v>61</v>
      </c>
      <c r="D9" s="21"/>
      <c r="E9" s="21"/>
      <c r="F9" s="22"/>
      <c r="G9" s="23"/>
    </row>
    <row r="10" customFormat="false" ht="13.5" hidden="false" customHeight="true" outlineLevel="0" collapsed="false">
      <c r="A10" s="18" t="s">
        <v>53</v>
      </c>
      <c r="B10" s="25" t="s">
        <v>59</v>
      </c>
      <c r="C10" s="20" t="s">
        <v>62</v>
      </c>
      <c r="D10" s="21"/>
      <c r="E10" s="21"/>
      <c r="F10" s="22"/>
      <c r="G10" s="23"/>
    </row>
    <row r="11" customFormat="false" ht="13.5" hidden="false" customHeight="true" outlineLevel="0" collapsed="false">
      <c r="A11" s="18" t="s">
        <v>53</v>
      </c>
      <c r="B11" s="25" t="s">
        <v>59</v>
      </c>
      <c r="C11" s="20" t="s">
        <v>63</v>
      </c>
      <c r="D11" s="21"/>
      <c r="E11" s="21"/>
      <c r="F11" s="22"/>
      <c r="G11" s="23"/>
    </row>
    <row r="12" customFormat="false" ht="15.75" hidden="false" customHeight="true" outlineLevel="0" collapsed="false">
      <c r="A12" s="26"/>
      <c r="B12" s="27" t="s">
        <v>64</v>
      </c>
      <c r="C12" s="28" t="s">
        <v>65</v>
      </c>
      <c r="D12" s="29" t="n">
        <f aca="false">COUNTIFS($A$5:$A$11,"Day 1",$D$5:$D$11,"&lt;&gt;")/7</f>
        <v>0</v>
      </c>
      <c r="E12" s="28" t="s">
        <v>66</v>
      </c>
      <c r="F12" s="30" t="str">
        <f aca="false">IFERROR(AVERAGEIFS($F$5:$F$11,$D$5:$D$11,"&lt;&gt;"),"-")</f>
        <v>-</v>
      </c>
      <c r="G12" s="26"/>
    </row>
    <row r="13" customFormat="false" ht="18" hidden="false" customHeight="true" outlineLevel="0" collapsed="false">
      <c r="A13" s="17" t="s">
        <v>67</v>
      </c>
      <c r="B13" s="17"/>
      <c r="C13" s="17"/>
      <c r="D13" s="17"/>
      <c r="E13" s="17"/>
      <c r="F13" s="17"/>
      <c r="G13" s="17"/>
    </row>
    <row r="14" customFormat="false" ht="13.5" hidden="false" customHeight="true" outlineLevel="0" collapsed="false">
      <c r="A14" s="18" t="s">
        <v>68</v>
      </c>
      <c r="B14" s="31" t="s">
        <v>69</v>
      </c>
      <c r="C14" s="20" t="s">
        <v>70</v>
      </c>
      <c r="D14" s="21"/>
      <c r="E14" s="21"/>
      <c r="F14" s="22"/>
      <c r="G14" s="23"/>
    </row>
    <row r="15" customFormat="false" ht="13.5" hidden="false" customHeight="true" outlineLevel="0" collapsed="false">
      <c r="A15" s="18" t="s">
        <v>68</v>
      </c>
      <c r="B15" s="19" t="s">
        <v>54</v>
      </c>
      <c r="C15" s="20" t="s">
        <v>71</v>
      </c>
      <c r="D15" s="21"/>
      <c r="E15" s="21"/>
      <c r="F15" s="22"/>
      <c r="G15" s="23"/>
    </row>
    <row r="16" customFormat="false" ht="13.5" hidden="false" customHeight="true" outlineLevel="0" collapsed="false">
      <c r="A16" s="18" t="s">
        <v>68</v>
      </c>
      <c r="B16" s="24" t="s">
        <v>56</v>
      </c>
      <c r="C16" s="20" t="s">
        <v>72</v>
      </c>
      <c r="D16" s="21"/>
      <c r="E16" s="21"/>
      <c r="F16" s="22"/>
      <c r="G16" s="23"/>
    </row>
    <row r="17" customFormat="false" ht="13.5" hidden="false" customHeight="true" outlineLevel="0" collapsed="false">
      <c r="A17" s="18" t="s">
        <v>68</v>
      </c>
      <c r="B17" s="24" t="s">
        <v>56</v>
      </c>
      <c r="C17" s="20" t="s">
        <v>73</v>
      </c>
      <c r="D17" s="21"/>
      <c r="E17" s="21"/>
      <c r="F17" s="22"/>
      <c r="G17" s="23"/>
    </row>
    <row r="18" customFormat="false" ht="13.5" hidden="false" customHeight="true" outlineLevel="0" collapsed="false">
      <c r="A18" s="18" t="s">
        <v>68</v>
      </c>
      <c r="B18" s="25" t="s">
        <v>59</v>
      </c>
      <c r="C18" s="20" t="s">
        <v>74</v>
      </c>
      <c r="D18" s="21"/>
      <c r="E18" s="21"/>
      <c r="F18" s="22"/>
      <c r="G18" s="23"/>
    </row>
    <row r="19" customFormat="false" ht="13.5" hidden="false" customHeight="true" outlineLevel="0" collapsed="false">
      <c r="A19" s="18" t="s">
        <v>68</v>
      </c>
      <c r="B19" s="25" t="s">
        <v>59</v>
      </c>
      <c r="C19" s="20" t="s">
        <v>75</v>
      </c>
      <c r="D19" s="21"/>
      <c r="E19" s="21"/>
      <c r="F19" s="22"/>
      <c r="G19" s="23"/>
    </row>
    <row r="20" customFormat="false" ht="13.5" hidden="false" customHeight="true" outlineLevel="0" collapsed="false">
      <c r="A20" s="18" t="s">
        <v>68</v>
      </c>
      <c r="B20" s="25" t="s">
        <v>59</v>
      </c>
      <c r="C20" s="20" t="s">
        <v>76</v>
      </c>
      <c r="D20" s="21"/>
      <c r="E20" s="21"/>
      <c r="F20" s="22"/>
      <c r="G20" s="23"/>
    </row>
    <row r="21" customFormat="false" ht="13.5" hidden="false" customHeight="true" outlineLevel="0" collapsed="false">
      <c r="A21" s="18" t="s">
        <v>68</v>
      </c>
      <c r="B21" s="25" t="s">
        <v>59</v>
      </c>
      <c r="C21" s="20" t="s">
        <v>77</v>
      </c>
      <c r="D21" s="21"/>
      <c r="E21" s="21"/>
      <c r="F21" s="22"/>
      <c r="G21" s="23"/>
    </row>
    <row r="22" customFormat="false" ht="15.75" hidden="false" customHeight="true" outlineLevel="0" collapsed="false">
      <c r="A22" s="26"/>
      <c r="B22" s="27" t="s">
        <v>64</v>
      </c>
      <c r="C22" s="28" t="s">
        <v>78</v>
      </c>
      <c r="D22" s="29" t="n">
        <f aca="false">COUNTIFS($A$14:$A$21,"Day 2",$D$14:$D$21,"&lt;&gt;")/8</f>
        <v>0</v>
      </c>
      <c r="E22" s="28" t="s">
        <v>66</v>
      </c>
      <c r="F22" s="30" t="str">
        <f aca="false">IFERROR(AVERAGEIFS($F$14:$F$21,$D$14:$D$21,"&lt;&gt;"),"-")</f>
        <v>-</v>
      </c>
      <c r="G22" s="26"/>
    </row>
    <row r="23" customFormat="false" ht="18" hidden="false" customHeight="true" outlineLevel="0" collapsed="false">
      <c r="A23" s="17" t="s">
        <v>79</v>
      </c>
      <c r="B23" s="17"/>
      <c r="C23" s="17"/>
      <c r="D23" s="17"/>
      <c r="E23" s="17"/>
      <c r="F23" s="17"/>
      <c r="G23" s="17"/>
    </row>
    <row r="24" customFormat="false" ht="13.5" hidden="false" customHeight="true" outlineLevel="0" collapsed="false">
      <c r="A24" s="18" t="s">
        <v>80</v>
      </c>
      <c r="B24" s="31" t="s">
        <v>69</v>
      </c>
      <c r="C24" s="20" t="s">
        <v>81</v>
      </c>
      <c r="D24" s="21"/>
      <c r="E24" s="21"/>
      <c r="F24" s="22"/>
      <c r="G24" s="23"/>
    </row>
    <row r="25" customFormat="false" ht="13.5" hidden="false" customHeight="true" outlineLevel="0" collapsed="false">
      <c r="A25" s="18" t="s">
        <v>80</v>
      </c>
      <c r="B25" s="31" t="s">
        <v>69</v>
      </c>
      <c r="C25" s="20" t="s">
        <v>82</v>
      </c>
      <c r="D25" s="21"/>
      <c r="E25" s="21"/>
      <c r="F25" s="22"/>
      <c r="G25" s="23"/>
    </row>
    <row r="26" customFormat="false" ht="13.5" hidden="false" customHeight="true" outlineLevel="0" collapsed="false">
      <c r="A26" s="18" t="s">
        <v>80</v>
      </c>
      <c r="B26" s="31" t="s">
        <v>69</v>
      </c>
      <c r="C26" s="20" t="s">
        <v>83</v>
      </c>
      <c r="D26" s="21"/>
      <c r="E26" s="21"/>
      <c r="F26" s="22"/>
      <c r="G26" s="23"/>
    </row>
    <row r="27" customFormat="false" ht="13.5" hidden="false" customHeight="true" outlineLevel="0" collapsed="false">
      <c r="A27" s="18" t="s">
        <v>80</v>
      </c>
      <c r="B27" s="31" t="s">
        <v>69</v>
      </c>
      <c r="C27" s="20" t="s">
        <v>84</v>
      </c>
      <c r="D27" s="21"/>
      <c r="E27" s="21"/>
      <c r="F27" s="22"/>
      <c r="G27" s="23"/>
    </row>
    <row r="28" customFormat="false" ht="13.5" hidden="false" customHeight="true" outlineLevel="0" collapsed="false">
      <c r="A28" s="18" t="s">
        <v>80</v>
      </c>
      <c r="B28" s="31" t="s">
        <v>69</v>
      </c>
      <c r="C28" s="20" t="s">
        <v>85</v>
      </c>
      <c r="D28" s="21"/>
      <c r="E28" s="21"/>
      <c r="F28" s="22"/>
      <c r="G28" s="23"/>
    </row>
    <row r="29" customFormat="false" ht="13.5" hidden="false" customHeight="true" outlineLevel="0" collapsed="false">
      <c r="A29" s="18" t="s">
        <v>80</v>
      </c>
      <c r="B29" s="31" t="s">
        <v>69</v>
      </c>
      <c r="C29" s="20" t="s">
        <v>86</v>
      </c>
      <c r="D29" s="21"/>
      <c r="E29" s="21"/>
      <c r="F29" s="22"/>
      <c r="G29" s="23"/>
    </row>
    <row r="30" customFormat="false" ht="13.5" hidden="false" customHeight="true" outlineLevel="0" collapsed="false">
      <c r="A30" s="18" t="s">
        <v>80</v>
      </c>
      <c r="B30" s="31" t="s">
        <v>69</v>
      </c>
      <c r="C30" s="20" t="s">
        <v>87</v>
      </c>
      <c r="D30" s="21"/>
      <c r="E30" s="21"/>
      <c r="F30" s="22"/>
      <c r="G30" s="23"/>
    </row>
    <row r="31" customFormat="false" ht="13.5" hidden="false" customHeight="true" outlineLevel="0" collapsed="false">
      <c r="A31" s="18" t="s">
        <v>80</v>
      </c>
      <c r="B31" s="31" t="s">
        <v>69</v>
      </c>
      <c r="C31" s="20" t="s">
        <v>88</v>
      </c>
      <c r="D31" s="21"/>
      <c r="E31" s="21"/>
      <c r="F31" s="22"/>
      <c r="G31" s="23"/>
    </row>
    <row r="32" customFormat="false" ht="13.5" hidden="false" customHeight="true" outlineLevel="0" collapsed="false">
      <c r="A32" s="18" t="s">
        <v>80</v>
      </c>
      <c r="B32" s="24" t="s">
        <v>56</v>
      </c>
      <c r="C32" s="20" t="s">
        <v>89</v>
      </c>
      <c r="D32" s="21"/>
      <c r="E32" s="21"/>
      <c r="F32" s="22"/>
      <c r="G32" s="23"/>
    </row>
    <row r="33" customFormat="false" ht="13.5" hidden="false" customHeight="true" outlineLevel="0" collapsed="false">
      <c r="A33" s="18" t="s">
        <v>80</v>
      </c>
      <c r="B33" s="24" t="s">
        <v>56</v>
      </c>
      <c r="C33" s="20" t="s">
        <v>90</v>
      </c>
      <c r="D33" s="21"/>
      <c r="E33" s="21"/>
      <c r="F33" s="22"/>
      <c r="G33" s="23"/>
    </row>
    <row r="34" customFormat="false" ht="13.5" hidden="false" customHeight="true" outlineLevel="0" collapsed="false">
      <c r="A34" s="18" t="s">
        <v>80</v>
      </c>
      <c r="B34" s="25" t="s">
        <v>59</v>
      </c>
      <c r="C34" s="20" t="s">
        <v>91</v>
      </c>
      <c r="D34" s="21"/>
      <c r="E34" s="21"/>
      <c r="F34" s="22"/>
      <c r="G34" s="23"/>
    </row>
    <row r="35" customFormat="false" ht="13.5" hidden="false" customHeight="true" outlineLevel="0" collapsed="false">
      <c r="A35" s="18" t="s">
        <v>80</v>
      </c>
      <c r="B35" s="25" t="s">
        <v>59</v>
      </c>
      <c r="C35" s="20" t="s">
        <v>92</v>
      </c>
      <c r="D35" s="21"/>
      <c r="E35" s="21"/>
      <c r="F35" s="22"/>
      <c r="G35" s="23"/>
    </row>
    <row r="36" customFormat="false" ht="13.5" hidden="false" customHeight="true" outlineLevel="0" collapsed="false">
      <c r="A36" s="18" t="s">
        <v>80</v>
      </c>
      <c r="B36" s="25" t="s">
        <v>59</v>
      </c>
      <c r="C36" s="20" t="s">
        <v>93</v>
      </c>
      <c r="D36" s="21"/>
      <c r="E36" s="21"/>
      <c r="F36" s="22"/>
      <c r="G36" s="23"/>
    </row>
    <row r="37" customFormat="false" ht="13.5" hidden="false" customHeight="true" outlineLevel="0" collapsed="false">
      <c r="A37" s="18" t="s">
        <v>80</v>
      </c>
      <c r="B37" s="25" t="s">
        <v>59</v>
      </c>
      <c r="C37" s="20" t="s">
        <v>94</v>
      </c>
      <c r="D37" s="21"/>
      <c r="E37" s="21"/>
      <c r="F37" s="22"/>
      <c r="G37" s="23"/>
    </row>
    <row r="38" customFormat="false" ht="15.75" hidden="false" customHeight="true" outlineLevel="0" collapsed="false">
      <c r="A38" s="26"/>
      <c r="B38" s="27" t="s">
        <v>64</v>
      </c>
      <c r="C38" s="28" t="s">
        <v>95</v>
      </c>
      <c r="D38" s="29" t="n">
        <f aca="false">COUNTIFS($A$24:$A$37,"Day 3",$D$24:$D$37,"&lt;&gt;")/14</f>
        <v>0</v>
      </c>
      <c r="E38" s="28" t="s">
        <v>66</v>
      </c>
      <c r="F38" s="30" t="str">
        <f aca="false">IFERROR(AVERAGEIFS($F$24:$F$37,$D$24:$D$37,"&lt;&gt;"),"-")</f>
        <v>-</v>
      </c>
      <c r="G38" s="26"/>
    </row>
    <row r="39" customFormat="false" ht="18" hidden="false" customHeight="true" outlineLevel="0" collapsed="false">
      <c r="A39" s="17" t="s">
        <v>96</v>
      </c>
      <c r="B39" s="17"/>
      <c r="C39" s="17"/>
      <c r="D39" s="17"/>
      <c r="E39" s="17"/>
      <c r="F39" s="17"/>
      <c r="G39" s="17"/>
    </row>
    <row r="40" customFormat="false" ht="13.5" hidden="false" customHeight="true" outlineLevel="0" collapsed="false">
      <c r="A40" s="18" t="s">
        <v>97</v>
      </c>
      <c r="B40" s="31" t="s">
        <v>69</v>
      </c>
      <c r="C40" s="20" t="s">
        <v>98</v>
      </c>
      <c r="D40" s="21"/>
      <c r="E40" s="21"/>
      <c r="F40" s="22"/>
      <c r="G40" s="23"/>
    </row>
    <row r="41" customFormat="false" ht="13.5" hidden="false" customHeight="true" outlineLevel="0" collapsed="false">
      <c r="A41" s="18" t="s">
        <v>97</v>
      </c>
      <c r="B41" s="31" t="s">
        <v>69</v>
      </c>
      <c r="C41" s="20" t="s">
        <v>99</v>
      </c>
      <c r="D41" s="21"/>
      <c r="E41" s="21"/>
      <c r="F41" s="22"/>
      <c r="G41" s="23"/>
    </row>
    <row r="42" customFormat="false" ht="13.5" hidden="false" customHeight="true" outlineLevel="0" collapsed="false">
      <c r="A42" s="18" t="s">
        <v>97</v>
      </c>
      <c r="B42" s="31" t="s">
        <v>69</v>
      </c>
      <c r="C42" s="20" t="s">
        <v>100</v>
      </c>
      <c r="D42" s="21"/>
      <c r="E42" s="21"/>
      <c r="F42" s="22"/>
      <c r="G42" s="23"/>
    </row>
    <row r="43" customFormat="false" ht="13.5" hidden="false" customHeight="true" outlineLevel="0" collapsed="false">
      <c r="A43" s="18" t="s">
        <v>97</v>
      </c>
      <c r="B43" s="31" t="s">
        <v>69</v>
      </c>
      <c r="C43" s="20" t="s">
        <v>101</v>
      </c>
      <c r="D43" s="21"/>
      <c r="E43" s="21"/>
      <c r="F43" s="22"/>
      <c r="G43" s="23"/>
    </row>
    <row r="44" customFormat="false" ht="13.5" hidden="false" customHeight="true" outlineLevel="0" collapsed="false">
      <c r="A44" s="18" t="s">
        <v>97</v>
      </c>
      <c r="B44" s="31" t="s">
        <v>69</v>
      </c>
      <c r="C44" s="20" t="s">
        <v>102</v>
      </c>
      <c r="D44" s="21"/>
      <c r="E44" s="21"/>
      <c r="F44" s="22"/>
      <c r="G44" s="23"/>
    </row>
    <row r="45" customFormat="false" ht="13.5" hidden="false" customHeight="true" outlineLevel="0" collapsed="false">
      <c r="A45" s="18" t="s">
        <v>97</v>
      </c>
      <c r="B45" s="31" t="s">
        <v>69</v>
      </c>
      <c r="C45" s="20" t="s">
        <v>103</v>
      </c>
      <c r="D45" s="21"/>
      <c r="E45" s="21"/>
      <c r="F45" s="22"/>
      <c r="G45" s="23"/>
    </row>
    <row r="46" customFormat="false" ht="13.5" hidden="false" customHeight="true" outlineLevel="0" collapsed="false">
      <c r="A46" s="18" t="s">
        <v>97</v>
      </c>
      <c r="B46" s="31" t="s">
        <v>69</v>
      </c>
      <c r="C46" s="20" t="s">
        <v>104</v>
      </c>
      <c r="D46" s="21"/>
      <c r="E46" s="21"/>
      <c r="F46" s="22"/>
      <c r="G46" s="23"/>
    </row>
    <row r="47" customFormat="false" ht="13.5" hidden="false" customHeight="true" outlineLevel="0" collapsed="false">
      <c r="A47" s="18" t="s">
        <v>97</v>
      </c>
      <c r="B47" s="31" t="s">
        <v>69</v>
      </c>
      <c r="C47" s="20" t="s">
        <v>105</v>
      </c>
      <c r="D47" s="21"/>
      <c r="E47" s="21"/>
      <c r="F47" s="22"/>
      <c r="G47" s="23"/>
    </row>
    <row r="48" customFormat="false" ht="13.5" hidden="false" customHeight="true" outlineLevel="0" collapsed="false">
      <c r="A48" s="18" t="s">
        <v>97</v>
      </c>
      <c r="B48" s="24" t="s">
        <v>56</v>
      </c>
      <c r="C48" s="20" t="s">
        <v>106</v>
      </c>
      <c r="D48" s="21"/>
      <c r="E48" s="21"/>
      <c r="F48" s="22"/>
      <c r="G48" s="23"/>
    </row>
    <row r="49" customFormat="false" ht="13.5" hidden="false" customHeight="true" outlineLevel="0" collapsed="false">
      <c r="A49" s="18" t="s">
        <v>97</v>
      </c>
      <c r="B49" s="24" t="s">
        <v>56</v>
      </c>
      <c r="C49" s="20" t="s">
        <v>107</v>
      </c>
      <c r="D49" s="21"/>
      <c r="E49" s="21"/>
      <c r="F49" s="22"/>
      <c r="G49" s="23"/>
    </row>
    <row r="50" customFormat="false" ht="13.5" hidden="false" customHeight="true" outlineLevel="0" collapsed="false">
      <c r="A50" s="18" t="s">
        <v>97</v>
      </c>
      <c r="B50" s="25" t="s">
        <v>59</v>
      </c>
      <c r="C50" s="20" t="s">
        <v>108</v>
      </c>
      <c r="D50" s="21"/>
      <c r="E50" s="21"/>
      <c r="F50" s="22"/>
      <c r="G50" s="23"/>
    </row>
    <row r="51" customFormat="false" ht="13.5" hidden="false" customHeight="true" outlineLevel="0" collapsed="false">
      <c r="A51" s="18" t="s">
        <v>97</v>
      </c>
      <c r="B51" s="25" t="s">
        <v>59</v>
      </c>
      <c r="C51" s="20" t="s">
        <v>109</v>
      </c>
      <c r="D51" s="21"/>
      <c r="E51" s="21"/>
      <c r="F51" s="22"/>
      <c r="G51" s="23"/>
    </row>
    <row r="52" customFormat="false" ht="13.5" hidden="false" customHeight="true" outlineLevel="0" collapsed="false">
      <c r="A52" s="18" t="s">
        <v>97</v>
      </c>
      <c r="B52" s="25" t="s">
        <v>59</v>
      </c>
      <c r="C52" s="20" t="s">
        <v>110</v>
      </c>
      <c r="D52" s="21"/>
      <c r="E52" s="21"/>
      <c r="F52" s="22"/>
      <c r="G52" s="23"/>
    </row>
    <row r="53" customFormat="false" ht="13.5" hidden="false" customHeight="true" outlineLevel="0" collapsed="false">
      <c r="A53" s="18" t="s">
        <v>97</v>
      </c>
      <c r="B53" s="25" t="s">
        <v>59</v>
      </c>
      <c r="C53" s="20" t="s">
        <v>111</v>
      </c>
      <c r="D53" s="21"/>
      <c r="E53" s="21"/>
      <c r="F53" s="22"/>
      <c r="G53" s="23"/>
    </row>
    <row r="54" customFormat="false" ht="15.75" hidden="false" customHeight="true" outlineLevel="0" collapsed="false">
      <c r="A54" s="26"/>
      <c r="B54" s="27" t="s">
        <v>64</v>
      </c>
      <c r="C54" s="28" t="s">
        <v>112</v>
      </c>
      <c r="D54" s="29" t="n">
        <f aca="false">COUNTIFS($A$40:$A$53,"Day 4",$D$40:$D$53,"&lt;&gt;")/14</f>
        <v>0</v>
      </c>
      <c r="E54" s="28" t="s">
        <v>66</v>
      </c>
      <c r="F54" s="30" t="str">
        <f aca="false">IFERROR(AVERAGEIFS($F$40:$F$53,$D$40:$D$53,"&lt;&gt;"),"-")</f>
        <v>-</v>
      </c>
      <c r="G54" s="26"/>
    </row>
    <row r="55" customFormat="false" ht="18" hidden="false" customHeight="true" outlineLevel="0" collapsed="false">
      <c r="A55" s="17" t="s">
        <v>113</v>
      </c>
      <c r="B55" s="17"/>
      <c r="C55" s="17"/>
      <c r="D55" s="17"/>
      <c r="E55" s="17"/>
      <c r="F55" s="17"/>
      <c r="G55" s="17"/>
    </row>
    <row r="56" customFormat="false" ht="13.5" hidden="false" customHeight="true" outlineLevel="0" collapsed="false">
      <c r="A56" s="18" t="s">
        <v>114</v>
      </c>
      <c r="B56" s="31" t="s">
        <v>69</v>
      </c>
      <c r="C56" s="20" t="s">
        <v>115</v>
      </c>
      <c r="D56" s="21"/>
      <c r="E56" s="21"/>
      <c r="F56" s="22"/>
      <c r="G56" s="23"/>
    </row>
    <row r="57" customFormat="false" ht="13.5" hidden="false" customHeight="true" outlineLevel="0" collapsed="false">
      <c r="A57" s="18" t="s">
        <v>114</v>
      </c>
      <c r="B57" s="31" t="s">
        <v>69</v>
      </c>
      <c r="C57" s="20" t="s">
        <v>116</v>
      </c>
      <c r="D57" s="21"/>
      <c r="E57" s="21"/>
      <c r="F57" s="22"/>
      <c r="G57" s="23"/>
    </row>
    <row r="58" customFormat="false" ht="13.5" hidden="false" customHeight="true" outlineLevel="0" collapsed="false">
      <c r="A58" s="18" t="s">
        <v>114</v>
      </c>
      <c r="B58" s="31" t="s">
        <v>69</v>
      </c>
      <c r="C58" s="20" t="s">
        <v>117</v>
      </c>
      <c r="D58" s="21"/>
      <c r="E58" s="21"/>
      <c r="F58" s="22"/>
      <c r="G58" s="23"/>
    </row>
    <row r="59" customFormat="false" ht="13.5" hidden="false" customHeight="true" outlineLevel="0" collapsed="false">
      <c r="A59" s="18" t="s">
        <v>114</v>
      </c>
      <c r="B59" s="31" t="s">
        <v>69</v>
      </c>
      <c r="C59" s="20" t="s">
        <v>118</v>
      </c>
      <c r="D59" s="21"/>
      <c r="E59" s="21"/>
      <c r="F59" s="22"/>
      <c r="G59" s="23"/>
    </row>
    <row r="60" customFormat="false" ht="13.5" hidden="false" customHeight="true" outlineLevel="0" collapsed="false">
      <c r="A60" s="18" t="s">
        <v>114</v>
      </c>
      <c r="B60" s="31" t="s">
        <v>69</v>
      </c>
      <c r="C60" s="20" t="s">
        <v>119</v>
      </c>
      <c r="D60" s="21"/>
      <c r="E60" s="21"/>
      <c r="F60" s="22"/>
      <c r="G60" s="23"/>
    </row>
    <row r="61" customFormat="false" ht="13.5" hidden="false" customHeight="true" outlineLevel="0" collapsed="false">
      <c r="A61" s="18" t="s">
        <v>114</v>
      </c>
      <c r="B61" s="31" t="s">
        <v>69</v>
      </c>
      <c r="C61" s="20" t="s">
        <v>120</v>
      </c>
      <c r="D61" s="21"/>
      <c r="E61" s="21"/>
      <c r="F61" s="22"/>
      <c r="G61" s="23"/>
    </row>
    <row r="62" customFormat="false" ht="13.5" hidden="false" customHeight="true" outlineLevel="0" collapsed="false">
      <c r="A62" s="18" t="s">
        <v>114</v>
      </c>
      <c r="B62" s="31" t="s">
        <v>69</v>
      </c>
      <c r="C62" s="20" t="s">
        <v>121</v>
      </c>
      <c r="D62" s="21"/>
      <c r="E62" s="21"/>
      <c r="F62" s="22"/>
      <c r="G62" s="23"/>
    </row>
    <row r="63" customFormat="false" ht="13.5" hidden="false" customHeight="true" outlineLevel="0" collapsed="false">
      <c r="A63" s="18" t="s">
        <v>114</v>
      </c>
      <c r="B63" s="31" t="s">
        <v>69</v>
      </c>
      <c r="C63" s="20" t="s">
        <v>122</v>
      </c>
      <c r="D63" s="21"/>
      <c r="E63" s="21"/>
      <c r="F63" s="22"/>
      <c r="G63" s="23"/>
    </row>
    <row r="64" customFormat="false" ht="13.5" hidden="false" customHeight="true" outlineLevel="0" collapsed="false">
      <c r="A64" s="18" t="s">
        <v>114</v>
      </c>
      <c r="B64" s="31" t="s">
        <v>69</v>
      </c>
      <c r="C64" s="20" t="s">
        <v>123</v>
      </c>
      <c r="D64" s="21"/>
      <c r="E64" s="21"/>
      <c r="F64" s="22"/>
      <c r="G64" s="23"/>
    </row>
    <row r="65" customFormat="false" ht="13.5" hidden="false" customHeight="true" outlineLevel="0" collapsed="false">
      <c r="A65" s="18" t="s">
        <v>114</v>
      </c>
      <c r="B65" s="24" t="s">
        <v>56</v>
      </c>
      <c r="C65" s="20" t="s">
        <v>124</v>
      </c>
      <c r="D65" s="21"/>
      <c r="E65" s="21"/>
      <c r="F65" s="22"/>
      <c r="G65" s="23"/>
    </row>
    <row r="66" customFormat="false" ht="13.5" hidden="false" customHeight="true" outlineLevel="0" collapsed="false">
      <c r="A66" s="18" t="s">
        <v>114</v>
      </c>
      <c r="B66" s="24" t="s">
        <v>56</v>
      </c>
      <c r="C66" s="20" t="s">
        <v>125</v>
      </c>
      <c r="D66" s="21"/>
      <c r="E66" s="21"/>
      <c r="F66" s="22"/>
      <c r="G66" s="23"/>
    </row>
    <row r="67" customFormat="false" ht="13.5" hidden="false" customHeight="true" outlineLevel="0" collapsed="false">
      <c r="A67" s="18" t="s">
        <v>114</v>
      </c>
      <c r="B67" s="25" t="s">
        <v>59</v>
      </c>
      <c r="C67" s="20" t="s">
        <v>126</v>
      </c>
      <c r="D67" s="21"/>
      <c r="E67" s="21"/>
      <c r="F67" s="22"/>
      <c r="G67" s="23"/>
    </row>
    <row r="68" customFormat="false" ht="13.5" hidden="false" customHeight="true" outlineLevel="0" collapsed="false">
      <c r="A68" s="18" t="s">
        <v>114</v>
      </c>
      <c r="B68" s="25" t="s">
        <v>59</v>
      </c>
      <c r="C68" s="20" t="s">
        <v>127</v>
      </c>
      <c r="D68" s="21"/>
      <c r="E68" s="21"/>
      <c r="F68" s="22"/>
      <c r="G68" s="23"/>
    </row>
    <row r="69" customFormat="false" ht="13.5" hidden="false" customHeight="true" outlineLevel="0" collapsed="false">
      <c r="A69" s="18" t="s">
        <v>114</v>
      </c>
      <c r="B69" s="25" t="s">
        <v>59</v>
      </c>
      <c r="C69" s="20" t="s">
        <v>128</v>
      </c>
      <c r="D69" s="21"/>
      <c r="E69" s="21"/>
      <c r="F69" s="22"/>
      <c r="G69" s="23"/>
    </row>
    <row r="70" customFormat="false" ht="13.5" hidden="false" customHeight="true" outlineLevel="0" collapsed="false">
      <c r="A70" s="18" t="s">
        <v>114</v>
      </c>
      <c r="B70" s="25" t="s">
        <v>59</v>
      </c>
      <c r="C70" s="20" t="s">
        <v>129</v>
      </c>
      <c r="D70" s="21"/>
      <c r="E70" s="21"/>
      <c r="F70" s="22"/>
      <c r="G70" s="23"/>
    </row>
    <row r="71" customFormat="false" ht="15.75" hidden="false" customHeight="true" outlineLevel="0" collapsed="false">
      <c r="A71" s="26"/>
      <c r="B71" s="27" t="s">
        <v>64</v>
      </c>
      <c r="C71" s="28" t="s">
        <v>130</v>
      </c>
      <c r="D71" s="29" t="n">
        <f aca="false">COUNTIFS($A$56:$A$70,"Day 5",$D$56:$D$70,"&lt;&gt;")/15</f>
        <v>0</v>
      </c>
      <c r="E71" s="28" t="s">
        <v>66</v>
      </c>
      <c r="F71" s="30" t="str">
        <f aca="false">IFERROR(AVERAGEIFS($F$56:$F$70,$D$56:$D$70,"&lt;&gt;"),"-")</f>
        <v>-</v>
      </c>
      <c r="G71" s="26"/>
    </row>
    <row r="72" customFormat="false" ht="18" hidden="false" customHeight="true" outlineLevel="0" collapsed="false">
      <c r="A72" s="17" t="s">
        <v>131</v>
      </c>
      <c r="B72" s="17"/>
      <c r="C72" s="17"/>
      <c r="D72" s="17"/>
      <c r="E72" s="17"/>
      <c r="F72" s="17"/>
      <c r="G72" s="17"/>
    </row>
    <row r="73" customFormat="false" ht="13.5" hidden="false" customHeight="true" outlineLevel="0" collapsed="false">
      <c r="A73" s="18" t="s">
        <v>132</v>
      </c>
      <c r="B73" s="31" t="s">
        <v>69</v>
      </c>
      <c r="C73" s="20" t="s">
        <v>133</v>
      </c>
      <c r="D73" s="21"/>
      <c r="E73" s="21"/>
      <c r="F73" s="22"/>
      <c r="G73" s="23"/>
    </row>
    <row r="74" customFormat="false" ht="13.5" hidden="false" customHeight="true" outlineLevel="0" collapsed="false">
      <c r="A74" s="18" t="s">
        <v>132</v>
      </c>
      <c r="B74" s="31" t="s">
        <v>69</v>
      </c>
      <c r="C74" s="20" t="s">
        <v>134</v>
      </c>
      <c r="D74" s="21"/>
      <c r="E74" s="21"/>
      <c r="F74" s="22"/>
      <c r="G74" s="23"/>
    </row>
    <row r="75" customFormat="false" ht="13.5" hidden="false" customHeight="true" outlineLevel="0" collapsed="false">
      <c r="A75" s="18" t="s">
        <v>132</v>
      </c>
      <c r="B75" s="31" t="s">
        <v>69</v>
      </c>
      <c r="C75" s="20" t="s">
        <v>135</v>
      </c>
      <c r="D75" s="21"/>
      <c r="E75" s="21"/>
      <c r="F75" s="22"/>
      <c r="G75" s="23"/>
    </row>
    <row r="76" customFormat="false" ht="13.5" hidden="false" customHeight="true" outlineLevel="0" collapsed="false">
      <c r="A76" s="18" t="s">
        <v>132</v>
      </c>
      <c r="B76" s="31" t="s">
        <v>69</v>
      </c>
      <c r="C76" s="20" t="s">
        <v>136</v>
      </c>
      <c r="D76" s="21"/>
      <c r="E76" s="21"/>
      <c r="F76" s="22"/>
      <c r="G76" s="23"/>
    </row>
    <row r="77" customFormat="false" ht="13.5" hidden="false" customHeight="true" outlineLevel="0" collapsed="false">
      <c r="A77" s="18" t="s">
        <v>132</v>
      </c>
      <c r="B77" s="31" t="s">
        <v>69</v>
      </c>
      <c r="C77" s="20" t="s">
        <v>137</v>
      </c>
      <c r="D77" s="21"/>
      <c r="E77" s="21"/>
      <c r="F77" s="22"/>
      <c r="G77" s="23"/>
    </row>
    <row r="78" customFormat="false" ht="13.5" hidden="false" customHeight="true" outlineLevel="0" collapsed="false">
      <c r="A78" s="18" t="s">
        <v>132</v>
      </c>
      <c r="B78" s="31" t="s">
        <v>69</v>
      </c>
      <c r="C78" s="20" t="s">
        <v>138</v>
      </c>
      <c r="D78" s="21"/>
      <c r="E78" s="21"/>
      <c r="F78" s="22"/>
      <c r="G78" s="23"/>
    </row>
    <row r="79" customFormat="false" ht="13.5" hidden="false" customHeight="true" outlineLevel="0" collapsed="false">
      <c r="A79" s="18" t="s">
        <v>132</v>
      </c>
      <c r="B79" s="31" t="s">
        <v>69</v>
      </c>
      <c r="C79" s="20" t="s">
        <v>139</v>
      </c>
      <c r="D79" s="21"/>
      <c r="E79" s="21"/>
      <c r="F79" s="22"/>
      <c r="G79" s="23"/>
    </row>
    <row r="80" customFormat="false" ht="13.5" hidden="false" customHeight="true" outlineLevel="0" collapsed="false">
      <c r="A80" s="18" t="s">
        <v>132</v>
      </c>
      <c r="B80" s="31" t="s">
        <v>69</v>
      </c>
      <c r="C80" s="20" t="s">
        <v>140</v>
      </c>
      <c r="D80" s="21"/>
      <c r="E80" s="21"/>
      <c r="F80" s="22"/>
      <c r="G80" s="23"/>
    </row>
    <row r="81" customFormat="false" ht="13.5" hidden="false" customHeight="true" outlineLevel="0" collapsed="false">
      <c r="A81" s="18" t="s">
        <v>132</v>
      </c>
      <c r="B81" s="24" t="s">
        <v>56</v>
      </c>
      <c r="C81" s="20" t="s">
        <v>141</v>
      </c>
      <c r="D81" s="21"/>
      <c r="E81" s="21"/>
      <c r="F81" s="22"/>
      <c r="G81" s="23"/>
    </row>
    <row r="82" customFormat="false" ht="13.5" hidden="false" customHeight="true" outlineLevel="0" collapsed="false">
      <c r="A82" s="18" t="s">
        <v>132</v>
      </c>
      <c r="B82" s="24" t="s">
        <v>56</v>
      </c>
      <c r="C82" s="20" t="s">
        <v>142</v>
      </c>
      <c r="D82" s="21"/>
      <c r="E82" s="21"/>
      <c r="F82" s="22"/>
      <c r="G82" s="23"/>
    </row>
    <row r="83" customFormat="false" ht="13.5" hidden="false" customHeight="true" outlineLevel="0" collapsed="false">
      <c r="A83" s="18" t="s">
        <v>132</v>
      </c>
      <c r="B83" s="25" t="s">
        <v>59</v>
      </c>
      <c r="C83" s="20" t="s">
        <v>143</v>
      </c>
      <c r="D83" s="21"/>
      <c r="E83" s="21"/>
      <c r="F83" s="22"/>
      <c r="G83" s="23"/>
    </row>
    <row r="84" customFormat="false" ht="13.5" hidden="false" customHeight="true" outlineLevel="0" collapsed="false">
      <c r="A84" s="18" t="s">
        <v>132</v>
      </c>
      <c r="B84" s="25" t="s">
        <v>59</v>
      </c>
      <c r="C84" s="20" t="s">
        <v>144</v>
      </c>
      <c r="D84" s="21"/>
      <c r="E84" s="21"/>
      <c r="F84" s="22"/>
      <c r="G84" s="23"/>
    </row>
    <row r="85" customFormat="false" ht="13.5" hidden="false" customHeight="true" outlineLevel="0" collapsed="false">
      <c r="A85" s="18" t="s">
        <v>132</v>
      </c>
      <c r="B85" s="25" t="s">
        <v>59</v>
      </c>
      <c r="C85" s="20" t="s">
        <v>145</v>
      </c>
      <c r="D85" s="21"/>
      <c r="E85" s="21"/>
      <c r="F85" s="22"/>
      <c r="G85" s="23"/>
    </row>
    <row r="86" customFormat="false" ht="13.5" hidden="false" customHeight="true" outlineLevel="0" collapsed="false">
      <c r="A86" s="18" t="s">
        <v>132</v>
      </c>
      <c r="B86" s="25" t="s">
        <v>59</v>
      </c>
      <c r="C86" s="20" t="s">
        <v>146</v>
      </c>
      <c r="D86" s="21"/>
      <c r="E86" s="21"/>
      <c r="F86" s="22"/>
      <c r="G86" s="23"/>
    </row>
    <row r="87" customFormat="false" ht="15.75" hidden="false" customHeight="true" outlineLevel="0" collapsed="false">
      <c r="A87" s="26"/>
      <c r="B87" s="27" t="s">
        <v>64</v>
      </c>
      <c r="C87" s="28" t="s">
        <v>147</v>
      </c>
      <c r="D87" s="29" t="n">
        <f aca="false">COUNTIFS($A$73:$A$86,"Day 6",$D$73:$D$86,"&lt;&gt;")/14</f>
        <v>0</v>
      </c>
      <c r="E87" s="28" t="s">
        <v>66</v>
      </c>
      <c r="F87" s="30" t="str">
        <f aca="false">IFERROR(AVERAGEIFS($F$73:$F$86,$D$73:$D$86,"&lt;&gt;"),"-")</f>
        <v>-</v>
      </c>
      <c r="G87" s="26"/>
    </row>
    <row r="88" customFormat="false" ht="18" hidden="false" customHeight="true" outlineLevel="0" collapsed="false">
      <c r="A88" s="17" t="s">
        <v>148</v>
      </c>
      <c r="B88" s="17"/>
      <c r="C88" s="17"/>
      <c r="D88" s="17"/>
      <c r="E88" s="17"/>
      <c r="F88" s="17"/>
      <c r="G88" s="17"/>
    </row>
    <row r="89" customFormat="false" ht="13.5" hidden="false" customHeight="true" outlineLevel="0" collapsed="false">
      <c r="A89" s="18" t="s">
        <v>149</v>
      </c>
      <c r="B89" s="31" t="s">
        <v>69</v>
      </c>
      <c r="C89" s="20" t="s">
        <v>150</v>
      </c>
      <c r="D89" s="21"/>
      <c r="E89" s="21"/>
      <c r="F89" s="22"/>
      <c r="G89" s="23"/>
    </row>
    <row r="90" customFormat="false" ht="13.5" hidden="false" customHeight="true" outlineLevel="0" collapsed="false">
      <c r="A90" s="18" t="s">
        <v>149</v>
      </c>
      <c r="B90" s="19" t="s">
        <v>54</v>
      </c>
      <c r="C90" s="20" t="s">
        <v>151</v>
      </c>
      <c r="D90" s="21"/>
      <c r="E90" s="21"/>
      <c r="F90" s="22"/>
      <c r="G90" s="23"/>
    </row>
    <row r="91" customFormat="false" ht="13.5" hidden="false" customHeight="true" outlineLevel="0" collapsed="false">
      <c r="A91" s="18" t="s">
        <v>149</v>
      </c>
      <c r="B91" s="31" t="s">
        <v>69</v>
      </c>
      <c r="C91" s="20" t="s">
        <v>152</v>
      </c>
      <c r="D91" s="21"/>
      <c r="E91" s="21"/>
      <c r="F91" s="22"/>
      <c r="G91" s="23"/>
    </row>
    <row r="92" customFormat="false" ht="13.5" hidden="false" customHeight="true" outlineLevel="0" collapsed="false">
      <c r="A92" s="18" t="s">
        <v>149</v>
      </c>
      <c r="B92" s="31" t="s">
        <v>69</v>
      </c>
      <c r="C92" s="20" t="s">
        <v>153</v>
      </c>
      <c r="D92" s="21"/>
      <c r="E92" s="21"/>
      <c r="F92" s="22"/>
      <c r="G92" s="23"/>
    </row>
    <row r="93" customFormat="false" ht="13.5" hidden="false" customHeight="true" outlineLevel="0" collapsed="false">
      <c r="A93" s="18" t="s">
        <v>149</v>
      </c>
      <c r="B93" s="31" t="s">
        <v>69</v>
      </c>
      <c r="C93" s="20" t="s">
        <v>154</v>
      </c>
      <c r="D93" s="21"/>
      <c r="E93" s="21"/>
      <c r="F93" s="22"/>
      <c r="G93" s="23"/>
    </row>
    <row r="94" customFormat="false" ht="13.5" hidden="false" customHeight="true" outlineLevel="0" collapsed="false">
      <c r="A94" s="18" t="s">
        <v>149</v>
      </c>
      <c r="B94" s="31" t="s">
        <v>69</v>
      </c>
      <c r="C94" s="20" t="s">
        <v>155</v>
      </c>
      <c r="D94" s="21"/>
      <c r="E94" s="21"/>
      <c r="F94" s="22"/>
      <c r="G94" s="23"/>
    </row>
    <row r="95" customFormat="false" ht="13.5" hidden="false" customHeight="true" outlineLevel="0" collapsed="false">
      <c r="A95" s="18" t="s">
        <v>149</v>
      </c>
      <c r="B95" s="31" t="s">
        <v>69</v>
      </c>
      <c r="C95" s="20" t="s">
        <v>156</v>
      </c>
      <c r="D95" s="21"/>
      <c r="E95" s="21"/>
      <c r="F95" s="22"/>
      <c r="G95" s="23"/>
    </row>
    <row r="96" customFormat="false" ht="13.5" hidden="false" customHeight="true" outlineLevel="0" collapsed="false">
      <c r="A96" s="18" t="s">
        <v>149</v>
      </c>
      <c r="B96" s="31" t="s">
        <v>69</v>
      </c>
      <c r="C96" s="20" t="s">
        <v>157</v>
      </c>
      <c r="D96" s="21"/>
      <c r="E96" s="21"/>
      <c r="F96" s="22"/>
      <c r="G96" s="23"/>
    </row>
    <row r="97" customFormat="false" ht="13.5" hidden="false" customHeight="true" outlineLevel="0" collapsed="false">
      <c r="A97" s="18" t="s">
        <v>149</v>
      </c>
      <c r="B97" s="24" t="s">
        <v>56</v>
      </c>
      <c r="C97" s="20" t="s">
        <v>158</v>
      </c>
      <c r="D97" s="21"/>
      <c r="E97" s="21"/>
      <c r="F97" s="22"/>
      <c r="G97" s="23"/>
    </row>
    <row r="98" customFormat="false" ht="13.5" hidden="false" customHeight="true" outlineLevel="0" collapsed="false">
      <c r="A98" s="18" t="s">
        <v>149</v>
      </c>
      <c r="B98" s="24" t="s">
        <v>56</v>
      </c>
      <c r="C98" s="20" t="s">
        <v>159</v>
      </c>
      <c r="D98" s="21"/>
      <c r="E98" s="21"/>
      <c r="F98" s="22"/>
      <c r="G98" s="23"/>
    </row>
    <row r="99" customFormat="false" ht="13.5" hidden="false" customHeight="true" outlineLevel="0" collapsed="false">
      <c r="A99" s="18" t="s">
        <v>149</v>
      </c>
      <c r="B99" s="25" t="s">
        <v>59</v>
      </c>
      <c r="C99" s="20" t="s">
        <v>160</v>
      </c>
      <c r="D99" s="21"/>
      <c r="E99" s="21"/>
      <c r="F99" s="22"/>
      <c r="G99" s="23"/>
    </row>
    <row r="100" customFormat="false" ht="13.5" hidden="false" customHeight="true" outlineLevel="0" collapsed="false">
      <c r="A100" s="18" t="s">
        <v>149</v>
      </c>
      <c r="B100" s="25" t="s">
        <v>59</v>
      </c>
      <c r="C100" s="20" t="s">
        <v>161</v>
      </c>
      <c r="D100" s="21"/>
      <c r="E100" s="21"/>
      <c r="F100" s="22"/>
      <c r="G100" s="23"/>
    </row>
    <row r="101" customFormat="false" ht="13.5" hidden="false" customHeight="true" outlineLevel="0" collapsed="false">
      <c r="A101" s="18" t="s">
        <v>149</v>
      </c>
      <c r="B101" s="25" t="s">
        <v>59</v>
      </c>
      <c r="C101" s="20" t="s">
        <v>162</v>
      </c>
      <c r="D101" s="21"/>
      <c r="E101" s="21"/>
      <c r="F101" s="22"/>
      <c r="G101" s="23"/>
    </row>
    <row r="102" customFormat="false" ht="13.5" hidden="false" customHeight="true" outlineLevel="0" collapsed="false">
      <c r="A102" s="18" t="s">
        <v>149</v>
      </c>
      <c r="B102" s="25" t="s">
        <v>59</v>
      </c>
      <c r="C102" s="20" t="s">
        <v>163</v>
      </c>
      <c r="D102" s="21"/>
      <c r="E102" s="21"/>
      <c r="F102" s="22"/>
      <c r="G102" s="23"/>
    </row>
    <row r="103" customFormat="false" ht="15.75" hidden="false" customHeight="true" outlineLevel="0" collapsed="false">
      <c r="A103" s="26"/>
      <c r="B103" s="27" t="s">
        <v>64</v>
      </c>
      <c r="C103" s="28" t="s">
        <v>164</v>
      </c>
      <c r="D103" s="29" t="n">
        <f aca="false">COUNTIFS($A$89:$A$102,"Day 7",$D$89:$D$102,"&lt;&gt;")/14</f>
        <v>0</v>
      </c>
      <c r="E103" s="28" t="s">
        <v>66</v>
      </c>
      <c r="F103" s="30" t="str">
        <f aca="false">IFERROR(AVERAGEIFS($F$89:$F$102,$D$89:$D$102,"&lt;&gt;"),"-")</f>
        <v>-</v>
      </c>
      <c r="G103" s="26"/>
    </row>
    <row r="104" customFormat="false" ht="18" hidden="false" customHeight="true" outlineLevel="0" collapsed="false">
      <c r="A104" s="17" t="s">
        <v>165</v>
      </c>
      <c r="B104" s="17"/>
      <c r="C104" s="17"/>
      <c r="D104" s="17"/>
      <c r="E104" s="17"/>
      <c r="F104" s="17"/>
      <c r="G104" s="17"/>
    </row>
    <row r="105" customFormat="false" ht="13.5" hidden="false" customHeight="true" outlineLevel="0" collapsed="false">
      <c r="A105" s="18" t="s">
        <v>166</v>
      </c>
      <c r="B105" s="31" t="s">
        <v>69</v>
      </c>
      <c r="C105" s="20" t="s">
        <v>167</v>
      </c>
      <c r="D105" s="21"/>
      <c r="E105" s="21"/>
      <c r="F105" s="22"/>
      <c r="G105" s="23"/>
    </row>
    <row r="106" customFormat="false" ht="13.5" hidden="false" customHeight="true" outlineLevel="0" collapsed="false">
      <c r="A106" s="18" t="s">
        <v>166</v>
      </c>
      <c r="B106" s="31" t="s">
        <v>69</v>
      </c>
      <c r="C106" s="20" t="s">
        <v>168</v>
      </c>
      <c r="D106" s="21"/>
      <c r="E106" s="21"/>
      <c r="F106" s="22"/>
      <c r="G106" s="23"/>
    </row>
    <row r="107" customFormat="false" ht="13.5" hidden="false" customHeight="true" outlineLevel="0" collapsed="false">
      <c r="A107" s="18" t="s">
        <v>166</v>
      </c>
      <c r="B107" s="31" t="s">
        <v>69</v>
      </c>
      <c r="C107" s="20" t="s">
        <v>169</v>
      </c>
      <c r="D107" s="21"/>
      <c r="E107" s="21"/>
      <c r="F107" s="22"/>
      <c r="G107" s="23"/>
    </row>
    <row r="108" customFormat="false" ht="13.5" hidden="false" customHeight="true" outlineLevel="0" collapsed="false">
      <c r="A108" s="18" t="s">
        <v>166</v>
      </c>
      <c r="B108" s="31" t="s">
        <v>69</v>
      </c>
      <c r="C108" s="20" t="s">
        <v>170</v>
      </c>
      <c r="D108" s="21"/>
      <c r="E108" s="21"/>
      <c r="F108" s="22"/>
      <c r="G108" s="23"/>
    </row>
    <row r="109" customFormat="false" ht="13.5" hidden="false" customHeight="true" outlineLevel="0" collapsed="false">
      <c r="A109" s="18" t="s">
        <v>166</v>
      </c>
      <c r="B109" s="31" t="s">
        <v>69</v>
      </c>
      <c r="C109" s="20" t="s">
        <v>171</v>
      </c>
      <c r="D109" s="21"/>
      <c r="E109" s="21"/>
      <c r="F109" s="22"/>
      <c r="G109" s="23"/>
    </row>
    <row r="110" customFormat="false" ht="13.5" hidden="false" customHeight="true" outlineLevel="0" collapsed="false">
      <c r="A110" s="18" t="s">
        <v>166</v>
      </c>
      <c r="B110" s="24" t="s">
        <v>56</v>
      </c>
      <c r="C110" s="20" t="s">
        <v>172</v>
      </c>
      <c r="D110" s="21"/>
      <c r="E110" s="21"/>
      <c r="F110" s="22"/>
      <c r="G110" s="23"/>
    </row>
    <row r="111" customFormat="false" ht="13.5" hidden="false" customHeight="true" outlineLevel="0" collapsed="false">
      <c r="A111" s="18" t="s">
        <v>166</v>
      </c>
      <c r="B111" s="24" t="s">
        <v>56</v>
      </c>
      <c r="C111" s="20" t="s">
        <v>173</v>
      </c>
      <c r="D111" s="21"/>
      <c r="E111" s="21"/>
      <c r="F111" s="22"/>
      <c r="G111" s="23"/>
    </row>
    <row r="112" customFormat="false" ht="13.5" hidden="false" customHeight="true" outlineLevel="0" collapsed="false">
      <c r="A112" s="18" t="s">
        <v>166</v>
      </c>
      <c r="B112" s="25" t="s">
        <v>59</v>
      </c>
      <c r="C112" s="20" t="s">
        <v>174</v>
      </c>
      <c r="D112" s="21"/>
      <c r="E112" s="21"/>
      <c r="F112" s="22"/>
      <c r="G112" s="23"/>
    </row>
    <row r="113" customFormat="false" ht="13.5" hidden="false" customHeight="true" outlineLevel="0" collapsed="false">
      <c r="A113" s="18" t="s">
        <v>166</v>
      </c>
      <c r="B113" s="25" t="s">
        <v>59</v>
      </c>
      <c r="C113" s="20" t="s">
        <v>175</v>
      </c>
      <c r="D113" s="21"/>
      <c r="E113" s="21"/>
      <c r="F113" s="22"/>
      <c r="G113" s="23"/>
    </row>
    <row r="114" customFormat="false" ht="13.5" hidden="false" customHeight="true" outlineLevel="0" collapsed="false">
      <c r="A114" s="18" t="s">
        <v>166</v>
      </c>
      <c r="B114" s="25" t="s">
        <v>59</v>
      </c>
      <c r="C114" s="20" t="s">
        <v>176</v>
      </c>
      <c r="D114" s="21"/>
      <c r="E114" s="21"/>
      <c r="F114" s="22"/>
      <c r="G114" s="23"/>
    </row>
    <row r="115" customFormat="false" ht="13.5" hidden="false" customHeight="true" outlineLevel="0" collapsed="false">
      <c r="A115" s="18" t="s">
        <v>166</v>
      </c>
      <c r="B115" s="25" t="s">
        <v>59</v>
      </c>
      <c r="C115" s="20" t="s">
        <v>177</v>
      </c>
      <c r="D115" s="21"/>
      <c r="E115" s="21"/>
      <c r="F115" s="22"/>
      <c r="G115" s="23"/>
    </row>
    <row r="116" customFormat="false" ht="15.75" hidden="false" customHeight="true" outlineLevel="0" collapsed="false">
      <c r="A116" s="26"/>
      <c r="B116" s="27" t="s">
        <v>64</v>
      </c>
      <c r="C116" s="28" t="s">
        <v>178</v>
      </c>
      <c r="D116" s="29" t="n">
        <f aca="false">COUNTIFS($A$105:$A$115,"Day 8",$D$105:$D$115,"&lt;&gt;")/11</f>
        <v>0</v>
      </c>
      <c r="E116" s="28" t="s">
        <v>66</v>
      </c>
      <c r="F116" s="30" t="str">
        <f aca="false">IFERROR(AVERAGEIFS($F$105:$F$115,$D$105:$D$115,"&lt;&gt;"),"-")</f>
        <v>-</v>
      </c>
      <c r="G116" s="26"/>
    </row>
    <row r="117" customFormat="false" ht="18" hidden="false" customHeight="true" outlineLevel="0" collapsed="false">
      <c r="A117" s="17" t="s">
        <v>179</v>
      </c>
      <c r="B117" s="17"/>
      <c r="C117" s="17"/>
      <c r="D117" s="17"/>
      <c r="E117" s="17"/>
      <c r="F117" s="17"/>
      <c r="G117" s="17"/>
    </row>
    <row r="118" customFormat="false" ht="13.5" hidden="false" customHeight="true" outlineLevel="0" collapsed="false">
      <c r="A118" s="18" t="s">
        <v>180</v>
      </c>
      <c r="B118" s="31" t="s">
        <v>69</v>
      </c>
      <c r="C118" s="20" t="s">
        <v>181</v>
      </c>
      <c r="D118" s="21"/>
      <c r="E118" s="21"/>
      <c r="F118" s="22"/>
      <c r="G118" s="23"/>
    </row>
    <row r="119" customFormat="false" ht="13.5" hidden="false" customHeight="true" outlineLevel="0" collapsed="false">
      <c r="A119" s="18" t="s">
        <v>180</v>
      </c>
      <c r="B119" s="31" t="s">
        <v>69</v>
      </c>
      <c r="C119" s="20" t="s">
        <v>182</v>
      </c>
      <c r="D119" s="21"/>
      <c r="E119" s="21"/>
      <c r="F119" s="22"/>
      <c r="G119" s="23"/>
    </row>
    <row r="120" customFormat="false" ht="13.5" hidden="false" customHeight="true" outlineLevel="0" collapsed="false">
      <c r="A120" s="18" t="s">
        <v>180</v>
      </c>
      <c r="B120" s="31" t="s">
        <v>69</v>
      </c>
      <c r="C120" s="20" t="s">
        <v>183</v>
      </c>
      <c r="D120" s="21"/>
      <c r="E120" s="21"/>
      <c r="F120" s="22"/>
      <c r="G120" s="23"/>
    </row>
    <row r="121" customFormat="false" ht="13.5" hidden="false" customHeight="true" outlineLevel="0" collapsed="false">
      <c r="A121" s="18" t="s">
        <v>180</v>
      </c>
      <c r="B121" s="31" t="s">
        <v>69</v>
      </c>
      <c r="C121" s="20" t="s">
        <v>184</v>
      </c>
      <c r="D121" s="21"/>
      <c r="E121" s="21"/>
      <c r="F121" s="22"/>
      <c r="G121" s="23"/>
    </row>
    <row r="122" customFormat="false" ht="13.5" hidden="false" customHeight="true" outlineLevel="0" collapsed="false">
      <c r="A122" s="18" t="s">
        <v>180</v>
      </c>
      <c r="B122" s="31" t="s">
        <v>69</v>
      </c>
      <c r="C122" s="20" t="s">
        <v>185</v>
      </c>
      <c r="D122" s="21"/>
      <c r="E122" s="21"/>
      <c r="F122" s="22"/>
      <c r="G122" s="23"/>
    </row>
    <row r="123" customFormat="false" ht="13.5" hidden="false" customHeight="true" outlineLevel="0" collapsed="false">
      <c r="A123" s="18" t="s">
        <v>180</v>
      </c>
      <c r="B123" s="24" t="s">
        <v>56</v>
      </c>
      <c r="C123" s="20" t="s">
        <v>186</v>
      </c>
      <c r="D123" s="21"/>
      <c r="E123" s="21"/>
      <c r="F123" s="22"/>
      <c r="G123" s="23"/>
    </row>
    <row r="124" customFormat="false" ht="13.5" hidden="false" customHeight="true" outlineLevel="0" collapsed="false">
      <c r="A124" s="18" t="s">
        <v>180</v>
      </c>
      <c r="B124" s="24" t="s">
        <v>56</v>
      </c>
      <c r="C124" s="20" t="s">
        <v>187</v>
      </c>
      <c r="D124" s="21"/>
      <c r="E124" s="21"/>
      <c r="F124" s="22"/>
      <c r="G124" s="23"/>
    </row>
    <row r="125" customFormat="false" ht="13.5" hidden="false" customHeight="true" outlineLevel="0" collapsed="false">
      <c r="A125" s="18" t="s">
        <v>180</v>
      </c>
      <c r="B125" s="25" t="s">
        <v>59</v>
      </c>
      <c r="C125" s="20" t="s">
        <v>188</v>
      </c>
      <c r="D125" s="21"/>
      <c r="E125" s="21"/>
      <c r="F125" s="22"/>
      <c r="G125" s="23"/>
    </row>
    <row r="126" customFormat="false" ht="13.5" hidden="false" customHeight="true" outlineLevel="0" collapsed="false">
      <c r="A126" s="18" t="s">
        <v>180</v>
      </c>
      <c r="B126" s="25" t="s">
        <v>59</v>
      </c>
      <c r="C126" s="20" t="s">
        <v>189</v>
      </c>
      <c r="D126" s="21"/>
      <c r="E126" s="21"/>
      <c r="F126" s="22"/>
      <c r="G126" s="23"/>
    </row>
    <row r="127" customFormat="false" ht="13.5" hidden="false" customHeight="true" outlineLevel="0" collapsed="false">
      <c r="A127" s="18" t="s">
        <v>180</v>
      </c>
      <c r="B127" s="25" t="s">
        <v>59</v>
      </c>
      <c r="C127" s="20" t="s">
        <v>190</v>
      </c>
      <c r="D127" s="21"/>
      <c r="E127" s="21"/>
      <c r="F127" s="22"/>
      <c r="G127" s="23"/>
    </row>
    <row r="128" customFormat="false" ht="13.5" hidden="false" customHeight="true" outlineLevel="0" collapsed="false">
      <c r="A128" s="18" t="s">
        <v>180</v>
      </c>
      <c r="B128" s="25" t="s">
        <v>59</v>
      </c>
      <c r="C128" s="20" t="s">
        <v>191</v>
      </c>
      <c r="D128" s="21"/>
      <c r="E128" s="21"/>
      <c r="F128" s="22"/>
      <c r="G128" s="23"/>
    </row>
    <row r="129" customFormat="false" ht="15.75" hidden="false" customHeight="true" outlineLevel="0" collapsed="false">
      <c r="A129" s="26"/>
      <c r="B129" s="27" t="s">
        <v>64</v>
      </c>
      <c r="C129" s="28" t="s">
        <v>192</v>
      </c>
      <c r="D129" s="29" t="n">
        <f aca="false">COUNTIFS($A$118:$A$128,"Day 9",$D$118:$D$128,"&lt;&gt;")/11</f>
        <v>0</v>
      </c>
      <c r="E129" s="28" t="s">
        <v>66</v>
      </c>
      <c r="F129" s="30" t="str">
        <f aca="false">IFERROR(AVERAGEIFS($F$118:$F$128,$D$118:$D$128,"&lt;&gt;"),"-")</f>
        <v>-</v>
      </c>
      <c r="G129" s="26"/>
    </row>
    <row r="130" customFormat="false" ht="18" hidden="false" customHeight="true" outlineLevel="0" collapsed="false">
      <c r="A130" s="17" t="s">
        <v>193</v>
      </c>
      <c r="B130" s="17"/>
      <c r="C130" s="17"/>
      <c r="D130" s="17"/>
      <c r="E130" s="17"/>
      <c r="F130" s="17"/>
      <c r="G130" s="17"/>
    </row>
    <row r="131" customFormat="false" ht="13.5" hidden="false" customHeight="true" outlineLevel="0" collapsed="false">
      <c r="A131" s="18" t="s">
        <v>194</v>
      </c>
      <c r="B131" s="31" t="s">
        <v>69</v>
      </c>
      <c r="C131" s="20" t="s">
        <v>195</v>
      </c>
      <c r="D131" s="21"/>
      <c r="E131" s="21"/>
      <c r="F131" s="22"/>
      <c r="G131" s="23"/>
    </row>
    <row r="132" customFormat="false" ht="13.5" hidden="false" customHeight="true" outlineLevel="0" collapsed="false">
      <c r="A132" s="18" t="s">
        <v>194</v>
      </c>
      <c r="B132" s="31" t="s">
        <v>69</v>
      </c>
      <c r="C132" s="20" t="s">
        <v>196</v>
      </c>
      <c r="D132" s="21"/>
      <c r="E132" s="21"/>
      <c r="F132" s="22"/>
      <c r="G132" s="23"/>
    </row>
    <row r="133" customFormat="false" ht="13.5" hidden="false" customHeight="true" outlineLevel="0" collapsed="false">
      <c r="A133" s="18" t="s">
        <v>194</v>
      </c>
      <c r="B133" s="31" t="s">
        <v>69</v>
      </c>
      <c r="C133" s="20" t="s">
        <v>197</v>
      </c>
      <c r="D133" s="21"/>
      <c r="E133" s="21"/>
      <c r="F133" s="22"/>
      <c r="G133" s="23"/>
    </row>
    <row r="134" customFormat="false" ht="13.5" hidden="false" customHeight="true" outlineLevel="0" collapsed="false">
      <c r="A134" s="18" t="s">
        <v>194</v>
      </c>
      <c r="B134" s="31" t="s">
        <v>69</v>
      </c>
      <c r="C134" s="20" t="s">
        <v>198</v>
      </c>
      <c r="D134" s="21"/>
      <c r="E134" s="21"/>
      <c r="F134" s="22"/>
      <c r="G134" s="23"/>
    </row>
    <row r="135" customFormat="false" ht="13.5" hidden="false" customHeight="true" outlineLevel="0" collapsed="false">
      <c r="A135" s="18" t="s">
        <v>194</v>
      </c>
      <c r="B135" s="24" t="s">
        <v>56</v>
      </c>
      <c r="C135" s="20" t="s">
        <v>199</v>
      </c>
      <c r="D135" s="21"/>
      <c r="E135" s="21"/>
      <c r="F135" s="22"/>
      <c r="G135" s="23"/>
    </row>
    <row r="136" customFormat="false" ht="13.5" hidden="false" customHeight="true" outlineLevel="0" collapsed="false">
      <c r="A136" s="18" t="s">
        <v>194</v>
      </c>
      <c r="B136" s="24" t="s">
        <v>56</v>
      </c>
      <c r="C136" s="20" t="s">
        <v>200</v>
      </c>
      <c r="D136" s="21"/>
      <c r="E136" s="21"/>
      <c r="F136" s="22"/>
      <c r="G136" s="23"/>
    </row>
    <row r="137" customFormat="false" ht="13.5" hidden="false" customHeight="true" outlineLevel="0" collapsed="false">
      <c r="A137" s="18" t="s">
        <v>194</v>
      </c>
      <c r="B137" s="25" t="s">
        <v>59</v>
      </c>
      <c r="C137" s="20" t="s">
        <v>201</v>
      </c>
      <c r="D137" s="21"/>
      <c r="E137" s="21"/>
      <c r="F137" s="22"/>
      <c r="G137" s="23"/>
    </row>
    <row r="138" customFormat="false" ht="13.5" hidden="false" customHeight="true" outlineLevel="0" collapsed="false">
      <c r="A138" s="18" t="s">
        <v>194</v>
      </c>
      <c r="B138" s="25" t="s">
        <v>59</v>
      </c>
      <c r="C138" s="20" t="s">
        <v>202</v>
      </c>
      <c r="D138" s="21"/>
      <c r="E138" s="21"/>
      <c r="F138" s="22"/>
      <c r="G138" s="23"/>
    </row>
    <row r="139" customFormat="false" ht="13.5" hidden="false" customHeight="true" outlineLevel="0" collapsed="false">
      <c r="A139" s="18" t="s">
        <v>194</v>
      </c>
      <c r="B139" s="25" t="s">
        <v>59</v>
      </c>
      <c r="C139" s="20" t="s">
        <v>203</v>
      </c>
      <c r="D139" s="21"/>
      <c r="E139" s="21"/>
      <c r="F139" s="22"/>
      <c r="G139" s="23"/>
    </row>
    <row r="140" customFormat="false" ht="15.75" hidden="false" customHeight="true" outlineLevel="0" collapsed="false">
      <c r="A140" s="26"/>
      <c r="B140" s="27" t="s">
        <v>64</v>
      </c>
      <c r="C140" s="28" t="s">
        <v>204</v>
      </c>
      <c r="D140" s="29" t="n">
        <f aca="false">COUNTIFS($A$131:$A$139,"Day 10",$D$131:$D$139,"&lt;&gt;")/9</f>
        <v>0</v>
      </c>
      <c r="E140" s="28" t="s">
        <v>66</v>
      </c>
      <c r="F140" s="30" t="str">
        <f aca="false">IFERROR(AVERAGEIFS($F$131:$F$139,$D$131:$D$139,"&lt;&gt;"),"-")</f>
        <v>-</v>
      </c>
      <c r="G140" s="26"/>
    </row>
    <row r="141" customFormat="false" ht="18" hidden="false" customHeight="true" outlineLevel="0" collapsed="false">
      <c r="A141" s="17" t="s">
        <v>205</v>
      </c>
      <c r="B141" s="17"/>
      <c r="C141" s="17"/>
      <c r="D141" s="17"/>
      <c r="E141" s="17"/>
      <c r="F141" s="17"/>
      <c r="G141" s="17"/>
    </row>
    <row r="142" customFormat="false" ht="13.5" hidden="false" customHeight="true" outlineLevel="0" collapsed="false">
      <c r="A142" s="18" t="s">
        <v>206</v>
      </c>
      <c r="B142" s="31" t="s">
        <v>69</v>
      </c>
      <c r="C142" s="20" t="s">
        <v>207</v>
      </c>
      <c r="D142" s="21"/>
      <c r="E142" s="21"/>
      <c r="F142" s="22"/>
      <c r="G142" s="23"/>
    </row>
    <row r="143" customFormat="false" ht="13.5" hidden="false" customHeight="true" outlineLevel="0" collapsed="false">
      <c r="A143" s="18" t="s">
        <v>206</v>
      </c>
      <c r="B143" s="31" t="s">
        <v>69</v>
      </c>
      <c r="C143" s="20" t="s">
        <v>208</v>
      </c>
      <c r="D143" s="21"/>
      <c r="E143" s="21"/>
      <c r="F143" s="22"/>
      <c r="G143" s="23"/>
    </row>
    <row r="144" customFormat="false" ht="13.5" hidden="false" customHeight="true" outlineLevel="0" collapsed="false">
      <c r="A144" s="18" t="s">
        <v>206</v>
      </c>
      <c r="B144" s="31" t="s">
        <v>69</v>
      </c>
      <c r="C144" s="20" t="s">
        <v>209</v>
      </c>
      <c r="D144" s="21"/>
      <c r="E144" s="21"/>
      <c r="F144" s="22"/>
      <c r="G144" s="23"/>
    </row>
    <row r="145" customFormat="false" ht="13.5" hidden="false" customHeight="true" outlineLevel="0" collapsed="false">
      <c r="A145" s="18" t="s">
        <v>206</v>
      </c>
      <c r="B145" s="31" t="s">
        <v>69</v>
      </c>
      <c r="C145" s="20" t="s">
        <v>210</v>
      </c>
      <c r="D145" s="21"/>
      <c r="E145" s="21"/>
      <c r="F145" s="22"/>
      <c r="G145" s="23"/>
    </row>
    <row r="146" customFormat="false" ht="13.5" hidden="false" customHeight="true" outlineLevel="0" collapsed="false">
      <c r="A146" s="18" t="s">
        <v>206</v>
      </c>
      <c r="B146" s="24" t="s">
        <v>56</v>
      </c>
      <c r="C146" s="20" t="s">
        <v>211</v>
      </c>
      <c r="D146" s="21"/>
      <c r="E146" s="21"/>
      <c r="F146" s="22"/>
      <c r="G146" s="23"/>
    </row>
    <row r="147" customFormat="false" ht="13.5" hidden="false" customHeight="true" outlineLevel="0" collapsed="false">
      <c r="A147" s="18" t="s">
        <v>206</v>
      </c>
      <c r="B147" s="25" t="s">
        <v>59</v>
      </c>
      <c r="C147" s="20" t="s">
        <v>212</v>
      </c>
      <c r="D147" s="21"/>
      <c r="E147" s="21"/>
      <c r="F147" s="22"/>
      <c r="G147" s="23"/>
    </row>
    <row r="148" customFormat="false" ht="13.5" hidden="false" customHeight="true" outlineLevel="0" collapsed="false">
      <c r="A148" s="18" t="s">
        <v>206</v>
      </c>
      <c r="B148" s="25" t="s">
        <v>59</v>
      </c>
      <c r="C148" s="20" t="s">
        <v>213</v>
      </c>
      <c r="D148" s="21"/>
      <c r="E148" s="21"/>
      <c r="F148" s="22"/>
      <c r="G148" s="23"/>
    </row>
    <row r="149" customFormat="false" ht="13.5" hidden="false" customHeight="true" outlineLevel="0" collapsed="false">
      <c r="A149" s="18" t="s">
        <v>206</v>
      </c>
      <c r="B149" s="25" t="s">
        <v>59</v>
      </c>
      <c r="C149" s="20" t="s">
        <v>214</v>
      </c>
      <c r="D149" s="21"/>
      <c r="E149" s="21"/>
      <c r="F149" s="22"/>
      <c r="G149" s="23"/>
    </row>
    <row r="150" customFormat="false" ht="13.5" hidden="false" customHeight="true" outlineLevel="0" collapsed="false">
      <c r="A150" s="18" t="s">
        <v>206</v>
      </c>
      <c r="B150" s="25" t="s">
        <v>59</v>
      </c>
      <c r="C150" s="20" t="s">
        <v>215</v>
      </c>
      <c r="D150" s="21"/>
      <c r="E150" s="21"/>
      <c r="F150" s="22"/>
      <c r="G150" s="23"/>
    </row>
    <row r="151" customFormat="false" ht="15.75" hidden="false" customHeight="true" outlineLevel="0" collapsed="false">
      <c r="A151" s="26"/>
      <c r="B151" s="27" t="s">
        <v>64</v>
      </c>
      <c r="C151" s="28" t="s">
        <v>216</v>
      </c>
      <c r="D151" s="29" t="n">
        <f aca="false">COUNTIFS($A$142:$A$150,"Day 11",$D$142:$D$150,"&lt;&gt;")/9</f>
        <v>0</v>
      </c>
      <c r="E151" s="28" t="s">
        <v>66</v>
      </c>
      <c r="F151" s="30" t="str">
        <f aca="false">IFERROR(AVERAGEIFS($F$142:$F$150,$D$142:$D$150,"&lt;&gt;"),"-")</f>
        <v>-</v>
      </c>
      <c r="G151" s="26"/>
    </row>
    <row r="152" customFormat="false" ht="18" hidden="false" customHeight="true" outlineLevel="0" collapsed="false">
      <c r="A152" s="17" t="s">
        <v>217</v>
      </c>
      <c r="B152" s="17"/>
      <c r="C152" s="17"/>
      <c r="D152" s="17"/>
      <c r="E152" s="17"/>
      <c r="F152" s="17"/>
      <c r="G152" s="17"/>
    </row>
    <row r="153" customFormat="false" ht="13.5" hidden="false" customHeight="true" outlineLevel="0" collapsed="false">
      <c r="A153" s="18" t="s">
        <v>218</v>
      </c>
      <c r="B153" s="19" t="s">
        <v>54</v>
      </c>
      <c r="C153" s="20" t="s">
        <v>219</v>
      </c>
      <c r="D153" s="21"/>
      <c r="E153" s="21"/>
      <c r="F153" s="22"/>
      <c r="G153" s="23"/>
    </row>
    <row r="154" customFormat="false" ht="13.5" hidden="false" customHeight="true" outlineLevel="0" collapsed="false">
      <c r="A154" s="18" t="s">
        <v>218</v>
      </c>
      <c r="B154" s="31" t="s">
        <v>69</v>
      </c>
      <c r="C154" s="20" t="s">
        <v>220</v>
      </c>
      <c r="D154" s="21"/>
      <c r="E154" s="21"/>
      <c r="F154" s="22"/>
      <c r="G154" s="23"/>
    </row>
    <row r="155" customFormat="false" ht="13.5" hidden="false" customHeight="true" outlineLevel="0" collapsed="false">
      <c r="A155" s="18" t="s">
        <v>218</v>
      </c>
      <c r="B155" s="31" t="s">
        <v>69</v>
      </c>
      <c r="C155" s="20" t="s">
        <v>221</v>
      </c>
      <c r="D155" s="21"/>
      <c r="E155" s="21"/>
      <c r="F155" s="22"/>
      <c r="G155" s="23"/>
    </row>
    <row r="156" customFormat="false" ht="13.5" hidden="false" customHeight="true" outlineLevel="0" collapsed="false">
      <c r="A156" s="18" t="s">
        <v>218</v>
      </c>
      <c r="B156" s="24" t="s">
        <v>56</v>
      </c>
      <c r="C156" s="20" t="s">
        <v>222</v>
      </c>
      <c r="D156" s="21"/>
      <c r="E156" s="21"/>
      <c r="F156" s="22"/>
      <c r="G156" s="23"/>
    </row>
    <row r="157" customFormat="false" ht="13.5" hidden="false" customHeight="true" outlineLevel="0" collapsed="false">
      <c r="A157" s="18" t="s">
        <v>218</v>
      </c>
      <c r="B157" s="25" t="s">
        <v>59</v>
      </c>
      <c r="C157" s="20" t="s">
        <v>223</v>
      </c>
      <c r="D157" s="21"/>
      <c r="E157" s="21"/>
      <c r="F157" s="22"/>
      <c r="G157" s="23"/>
    </row>
    <row r="158" customFormat="false" ht="13.5" hidden="false" customHeight="true" outlineLevel="0" collapsed="false">
      <c r="A158" s="18" t="s">
        <v>218</v>
      </c>
      <c r="B158" s="25" t="s">
        <v>59</v>
      </c>
      <c r="C158" s="20" t="s">
        <v>224</v>
      </c>
      <c r="D158" s="21"/>
      <c r="E158" s="21"/>
      <c r="F158" s="22"/>
      <c r="G158" s="23"/>
    </row>
    <row r="159" customFormat="false" ht="13.5" hidden="false" customHeight="true" outlineLevel="0" collapsed="false">
      <c r="A159" s="18" t="s">
        <v>218</v>
      </c>
      <c r="B159" s="25" t="s">
        <v>59</v>
      </c>
      <c r="C159" s="20" t="s">
        <v>225</v>
      </c>
      <c r="D159" s="21"/>
      <c r="E159" s="21"/>
      <c r="F159" s="22"/>
      <c r="G159" s="23"/>
    </row>
    <row r="160" customFormat="false" ht="13.5" hidden="false" customHeight="true" outlineLevel="0" collapsed="false">
      <c r="A160" s="18" t="s">
        <v>218</v>
      </c>
      <c r="B160" s="25" t="s">
        <v>59</v>
      </c>
      <c r="C160" s="20" t="s">
        <v>226</v>
      </c>
      <c r="D160" s="21"/>
      <c r="E160" s="21"/>
      <c r="F160" s="22"/>
      <c r="G160" s="23"/>
    </row>
    <row r="161" customFormat="false" ht="15.75" hidden="false" customHeight="true" outlineLevel="0" collapsed="false">
      <c r="A161" s="26"/>
      <c r="B161" s="27" t="s">
        <v>64</v>
      </c>
      <c r="C161" s="28" t="s">
        <v>227</v>
      </c>
      <c r="D161" s="29" t="n">
        <f aca="false">COUNTIFS($A$153:$A$160,"Day 12",$D$153:$D$160,"&lt;&gt;")/8</f>
        <v>0</v>
      </c>
      <c r="E161" s="28" t="s">
        <v>66</v>
      </c>
      <c r="F161" s="30" t="str">
        <f aca="false">IFERROR(AVERAGEIFS($F$153:$F$160,$D$153:$D$160,"&lt;&gt;"),"-")</f>
        <v>-</v>
      </c>
      <c r="G161" s="26"/>
    </row>
    <row r="162" customFormat="false" ht="18" hidden="false" customHeight="true" outlineLevel="0" collapsed="false">
      <c r="A162" s="17" t="s">
        <v>228</v>
      </c>
      <c r="B162" s="17"/>
      <c r="C162" s="17"/>
      <c r="D162" s="17"/>
      <c r="E162" s="17"/>
      <c r="F162" s="17"/>
      <c r="G162" s="17"/>
    </row>
    <row r="163" customFormat="false" ht="13.5" hidden="false" customHeight="true" outlineLevel="0" collapsed="false">
      <c r="A163" s="18" t="s">
        <v>229</v>
      </c>
      <c r="B163" s="19" t="s">
        <v>54</v>
      </c>
      <c r="C163" s="20" t="s">
        <v>230</v>
      </c>
      <c r="D163" s="21"/>
      <c r="E163" s="21"/>
      <c r="F163" s="22"/>
      <c r="G163" s="23"/>
    </row>
    <row r="164" customFormat="false" ht="13.5" hidden="false" customHeight="true" outlineLevel="0" collapsed="false">
      <c r="A164" s="18" t="s">
        <v>229</v>
      </c>
      <c r="B164" s="31" t="s">
        <v>69</v>
      </c>
      <c r="C164" s="20" t="s">
        <v>231</v>
      </c>
      <c r="D164" s="21"/>
      <c r="E164" s="21"/>
      <c r="F164" s="22"/>
      <c r="G164" s="23"/>
    </row>
    <row r="165" customFormat="false" ht="13.5" hidden="false" customHeight="true" outlineLevel="0" collapsed="false">
      <c r="A165" s="18" t="s">
        <v>229</v>
      </c>
      <c r="B165" s="31" t="s">
        <v>69</v>
      </c>
      <c r="C165" s="20" t="s">
        <v>232</v>
      </c>
      <c r="D165" s="21"/>
      <c r="E165" s="21"/>
      <c r="F165" s="22"/>
      <c r="G165" s="23"/>
    </row>
    <row r="166" customFormat="false" ht="13.5" hidden="false" customHeight="true" outlineLevel="0" collapsed="false">
      <c r="A166" s="18" t="s">
        <v>229</v>
      </c>
      <c r="B166" s="24" t="s">
        <v>56</v>
      </c>
      <c r="C166" s="20" t="s">
        <v>233</v>
      </c>
      <c r="D166" s="21"/>
      <c r="E166" s="21"/>
      <c r="F166" s="22"/>
      <c r="G166" s="23"/>
    </row>
    <row r="167" customFormat="false" ht="13.5" hidden="false" customHeight="true" outlineLevel="0" collapsed="false">
      <c r="A167" s="18" t="s">
        <v>229</v>
      </c>
      <c r="B167" s="25" t="s">
        <v>59</v>
      </c>
      <c r="C167" s="20" t="s">
        <v>234</v>
      </c>
      <c r="D167" s="21"/>
      <c r="E167" s="21"/>
      <c r="F167" s="22"/>
      <c r="G167" s="23"/>
    </row>
    <row r="168" customFormat="false" ht="13.5" hidden="false" customHeight="true" outlineLevel="0" collapsed="false">
      <c r="A168" s="18" t="s">
        <v>229</v>
      </c>
      <c r="B168" s="25" t="s">
        <v>59</v>
      </c>
      <c r="C168" s="20" t="s">
        <v>235</v>
      </c>
      <c r="D168" s="21"/>
      <c r="E168" s="21"/>
      <c r="F168" s="22"/>
      <c r="G168" s="23"/>
    </row>
    <row r="169" customFormat="false" ht="13.5" hidden="false" customHeight="true" outlineLevel="0" collapsed="false">
      <c r="A169" s="18" t="s">
        <v>229</v>
      </c>
      <c r="B169" s="25" t="s">
        <v>59</v>
      </c>
      <c r="C169" s="20" t="s">
        <v>236</v>
      </c>
      <c r="D169" s="21"/>
      <c r="E169" s="21"/>
      <c r="F169" s="22"/>
      <c r="G169" s="23"/>
    </row>
    <row r="170" customFormat="false" ht="13.5" hidden="false" customHeight="true" outlineLevel="0" collapsed="false">
      <c r="A170" s="18" t="s">
        <v>229</v>
      </c>
      <c r="B170" s="25" t="s">
        <v>59</v>
      </c>
      <c r="C170" s="20" t="s">
        <v>237</v>
      </c>
      <c r="D170" s="21"/>
      <c r="E170" s="21"/>
      <c r="F170" s="22"/>
      <c r="G170" s="23"/>
    </row>
    <row r="171" customFormat="false" ht="15.75" hidden="false" customHeight="true" outlineLevel="0" collapsed="false">
      <c r="A171" s="26"/>
      <c r="B171" s="27" t="s">
        <v>64</v>
      </c>
      <c r="C171" s="28" t="s">
        <v>238</v>
      </c>
      <c r="D171" s="29" t="n">
        <f aca="false">COUNTIFS($A$163:$A$170,"Day 13",$D$163:$D$170,"&lt;&gt;")/8</f>
        <v>0</v>
      </c>
      <c r="E171" s="28" t="s">
        <v>66</v>
      </c>
      <c r="F171" s="30" t="str">
        <f aca="false">IFERROR(AVERAGEIFS($F$163:$F$170,$D$163:$D$170,"&lt;&gt;"),"-")</f>
        <v>-</v>
      </c>
      <c r="G171" s="26"/>
    </row>
    <row r="172" customFormat="false" ht="18" hidden="false" customHeight="true" outlineLevel="0" collapsed="false">
      <c r="A172" s="17" t="s">
        <v>239</v>
      </c>
      <c r="B172" s="17"/>
      <c r="C172" s="17"/>
      <c r="D172" s="17"/>
      <c r="E172" s="17"/>
      <c r="F172" s="17"/>
      <c r="G172" s="17"/>
    </row>
    <row r="173" customFormat="false" ht="13.5" hidden="false" customHeight="true" outlineLevel="0" collapsed="false">
      <c r="A173" s="18" t="s">
        <v>240</v>
      </c>
      <c r="B173" s="31" t="s">
        <v>69</v>
      </c>
      <c r="C173" s="20" t="s">
        <v>241</v>
      </c>
      <c r="D173" s="21"/>
      <c r="E173" s="21"/>
      <c r="F173" s="22"/>
      <c r="G173" s="23"/>
    </row>
    <row r="174" customFormat="false" ht="13.5" hidden="false" customHeight="true" outlineLevel="0" collapsed="false">
      <c r="A174" s="18" t="s">
        <v>240</v>
      </c>
      <c r="B174" s="31" t="s">
        <v>69</v>
      </c>
      <c r="C174" s="20" t="s">
        <v>242</v>
      </c>
      <c r="D174" s="21"/>
      <c r="E174" s="21"/>
      <c r="F174" s="22"/>
      <c r="G174" s="23"/>
    </row>
    <row r="175" customFormat="false" ht="13.5" hidden="false" customHeight="true" outlineLevel="0" collapsed="false">
      <c r="A175" s="18" t="s">
        <v>240</v>
      </c>
      <c r="B175" s="31" t="s">
        <v>69</v>
      </c>
      <c r="C175" s="20" t="s">
        <v>243</v>
      </c>
      <c r="D175" s="21"/>
      <c r="E175" s="21"/>
      <c r="F175" s="22"/>
      <c r="G175" s="23"/>
    </row>
    <row r="176" customFormat="false" ht="13.5" hidden="false" customHeight="true" outlineLevel="0" collapsed="false">
      <c r="A176" s="18" t="s">
        <v>240</v>
      </c>
      <c r="B176" s="24" t="s">
        <v>56</v>
      </c>
      <c r="C176" s="20" t="s">
        <v>244</v>
      </c>
      <c r="D176" s="21"/>
      <c r="E176" s="21"/>
      <c r="F176" s="22"/>
      <c r="G176" s="23"/>
    </row>
    <row r="177" customFormat="false" ht="13.5" hidden="false" customHeight="true" outlineLevel="0" collapsed="false">
      <c r="A177" s="18" t="s">
        <v>240</v>
      </c>
      <c r="B177" s="25" t="s">
        <v>59</v>
      </c>
      <c r="C177" s="20" t="s">
        <v>245</v>
      </c>
      <c r="D177" s="21"/>
      <c r="E177" s="21"/>
      <c r="F177" s="22"/>
      <c r="G177" s="23"/>
    </row>
    <row r="178" customFormat="false" ht="13.5" hidden="false" customHeight="true" outlineLevel="0" collapsed="false">
      <c r="A178" s="18" t="s">
        <v>240</v>
      </c>
      <c r="B178" s="25" t="s">
        <v>59</v>
      </c>
      <c r="C178" s="20" t="s">
        <v>246</v>
      </c>
      <c r="D178" s="21"/>
      <c r="E178" s="21"/>
      <c r="F178" s="22"/>
      <c r="G178" s="23"/>
    </row>
    <row r="179" customFormat="false" ht="13.5" hidden="false" customHeight="true" outlineLevel="0" collapsed="false">
      <c r="A179" s="18" t="s">
        <v>240</v>
      </c>
      <c r="B179" s="25" t="s">
        <v>59</v>
      </c>
      <c r="C179" s="20" t="s">
        <v>247</v>
      </c>
      <c r="D179" s="21"/>
      <c r="E179" s="21"/>
      <c r="F179" s="22"/>
      <c r="G179" s="23"/>
    </row>
    <row r="180" customFormat="false" ht="13.5" hidden="false" customHeight="true" outlineLevel="0" collapsed="false">
      <c r="A180" s="18" t="s">
        <v>240</v>
      </c>
      <c r="B180" s="25" t="s">
        <v>59</v>
      </c>
      <c r="C180" s="20" t="s">
        <v>248</v>
      </c>
      <c r="D180" s="21"/>
      <c r="E180" s="21"/>
      <c r="F180" s="22"/>
      <c r="G180" s="23"/>
    </row>
    <row r="181" customFormat="false" ht="15.75" hidden="false" customHeight="true" outlineLevel="0" collapsed="false">
      <c r="A181" s="26"/>
      <c r="B181" s="27" t="s">
        <v>64</v>
      </c>
      <c r="C181" s="28" t="s">
        <v>249</v>
      </c>
      <c r="D181" s="29" t="n">
        <f aca="false">COUNTIFS($A$173:$A$180,"Day 14",$D$173:$D$180,"&lt;&gt;")/8</f>
        <v>0</v>
      </c>
      <c r="E181" s="28" t="s">
        <v>66</v>
      </c>
      <c r="F181" s="30" t="str">
        <f aca="false">IFERROR(AVERAGEIFS($F$173:$F$180,$D$173:$D$180,"&lt;&gt;"),"-")</f>
        <v>-</v>
      </c>
      <c r="G181" s="26"/>
    </row>
    <row r="182" customFormat="false" ht="18" hidden="false" customHeight="true" outlineLevel="0" collapsed="false">
      <c r="A182" s="17" t="s">
        <v>250</v>
      </c>
      <c r="B182" s="17"/>
      <c r="C182" s="17"/>
      <c r="D182" s="17"/>
      <c r="E182" s="17"/>
      <c r="F182" s="17"/>
      <c r="G182" s="17"/>
    </row>
    <row r="183" customFormat="false" ht="13.5" hidden="false" customHeight="true" outlineLevel="0" collapsed="false">
      <c r="A183" s="18" t="s">
        <v>251</v>
      </c>
      <c r="B183" s="31" t="s">
        <v>69</v>
      </c>
      <c r="C183" s="20" t="s">
        <v>252</v>
      </c>
      <c r="D183" s="21"/>
      <c r="E183" s="21"/>
      <c r="F183" s="22"/>
      <c r="G183" s="23"/>
    </row>
    <row r="184" customFormat="false" ht="13.5" hidden="false" customHeight="true" outlineLevel="0" collapsed="false">
      <c r="A184" s="18" t="s">
        <v>251</v>
      </c>
      <c r="B184" s="31" t="s">
        <v>69</v>
      </c>
      <c r="C184" s="20" t="s">
        <v>253</v>
      </c>
      <c r="D184" s="21"/>
      <c r="E184" s="21"/>
      <c r="F184" s="22"/>
      <c r="G184" s="23"/>
    </row>
    <row r="185" customFormat="false" ht="13.5" hidden="false" customHeight="true" outlineLevel="0" collapsed="false">
      <c r="A185" s="18" t="s">
        <v>251</v>
      </c>
      <c r="B185" s="31" t="s">
        <v>69</v>
      </c>
      <c r="C185" s="20" t="s">
        <v>254</v>
      </c>
      <c r="D185" s="21"/>
      <c r="E185" s="21"/>
      <c r="F185" s="22"/>
      <c r="G185" s="23"/>
    </row>
    <row r="186" customFormat="false" ht="13.5" hidden="false" customHeight="true" outlineLevel="0" collapsed="false">
      <c r="A186" s="18" t="s">
        <v>251</v>
      </c>
      <c r="B186" s="24" t="s">
        <v>56</v>
      </c>
      <c r="C186" s="20" t="s">
        <v>255</v>
      </c>
      <c r="D186" s="21"/>
      <c r="E186" s="21"/>
      <c r="F186" s="22"/>
      <c r="G186" s="23"/>
    </row>
    <row r="187" customFormat="false" ht="13.5" hidden="false" customHeight="true" outlineLevel="0" collapsed="false">
      <c r="A187" s="18" t="s">
        <v>251</v>
      </c>
      <c r="B187" s="25" t="s">
        <v>59</v>
      </c>
      <c r="C187" s="20" t="s">
        <v>256</v>
      </c>
      <c r="D187" s="21"/>
      <c r="E187" s="21"/>
      <c r="F187" s="22"/>
      <c r="G187" s="23"/>
    </row>
    <row r="188" customFormat="false" ht="13.5" hidden="false" customHeight="true" outlineLevel="0" collapsed="false">
      <c r="A188" s="18" t="s">
        <v>251</v>
      </c>
      <c r="B188" s="25" t="s">
        <v>59</v>
      </c>
      <c r="C188" s="20" t="s">
        <v>257</v>
      </c>
      <c r="D188" s="21"/>
      <c r="E188" s="21"/>
      <c r="F188" s="22"/>
      <c r="G188" s="23"/>
    </row>
    <row r="189" customFormat="false" ht="13.5" hidden="false" customHeight="true" outlineLevel="0" collapsed="false">
      <c r="A189" s="18" t="s">
        <v>251</v>
      </c>
      <c r="B189" s="25" t="s">
        <v>59</v>
      </c>
      <c r="C189" s="20" t="s">
        <v>258</v>
      </c>
      <c r="D189" s="21"/>
      <c r="E189" s="21"/>
      <c r="F189" s="22"/>
      <c r="G189" s="23"/>
    </row>
    <row r="190" customFormat="false" ht="13.5" hidden="false" customHeight="true" outlineLevel="0" collapsed="false">
      <c r="A190" s="18" t="s">
        <v>251</v>
      </c>
      <c r="B190" s="25" t="s">
        <v>59</v>
      </c>
      <c r="C190" s="20" t="s">
        <v>259</v>
      </c>
      <c r="D190" s="21"/>
      <c r="E190" s="21"/>
      <c r="F190" s="22"/>
      <c r="G190" s="23"/>
    </row>
    <row r="191" customFormat="false" ht="15.75" hidden="false" customHeight="true" outlineLevel="0" collapsed="false">
      <c r="A191" s="26"/>
      <c r="B191" s="27" t="s">
        <v>64</v>
      </c>
      <c r="C191" s="28" t="s">
        <v>260</v>
      </c>
      <c r="D191" s="29" t="n">
        <f aca="false">COUNTIFS($A$183:$A$190,"Day 15",$D$183:$D$190,"&lt;&gt;")/8</f>
        <v>0</v>
      </c>
      <c r="E191" s="28" t="s">
        <v>66</v>
      </c>
      <c r="F191" s="30" t="str">
        <f aca="false">IFERROR(AVERAGEIFS($F$183:$F$190,$D$183:$D$190,"&lt;&gt;"),"-")</f>
        <v>-</v>
      </c>
      <c r="G191" s="26"/>
    </row>
    <row r="192" customFormat="false" ht="18" hidden="false" customHeight="true" outlineLevel="0" collapsed="false">
      <c r="A192" s="17" t="s">
        <v>261</v>
      </c>
      <c r="B192" s="17"/>
      <c r="C192" s="17"/>
      <c r="D192" s="17"/>
      <c r="E192" s="17"/>
      <c r="F192" s="17"/>
      <c r="G192" s="17"/>
    </row>
    <row r="193" customFormat="false" ht="13.5" hidden="false" customHeight="true" outlineLevel="0" collapsed="false">
      <c r="A193" s="18" t="s">
        <v>262</v>
      </c>
      <c r="B193" s="31" t="s">
        <v>69</v>
      </c>
      <c r="C193" s="20" t="s">
        <v>263</v>
      </c>
      <c r="D193" s="21"/>
      <c r="E193" s="21"/>
      <c r="F193" s="22"/>
      <c r="G193" s="23"/>
    </row>
    <row r="194" customFormat="false" ht="13.5" hidden="false" customHeight="true" outlineLevel="0" collapsed="false">
      <c r="A194" s="18" t="s">
        <v>262</v>
      </c>
      <c r="B194" s="31" t="s">
        <v>69</v>
      </c>
      <c r="C194" s="20" t="s">
        <v>264</v>
      </c>
      <c r="D194" s="21"/>
      <c r="E194" s="21"/>
      <c r="F194" s="22"/>
      <c r="G194" s="23"/>
    </row>
    <row r="195" customFormat="false" ht="13.5" hidden="false" customHeight="true" outlineLevel="0" collapsed="false">
      <c r="A195" s="18" t="s">
        <v>262</v>
      </c>
      <c r="B195" s="31" t="s">
        <v>69</v>
      </c>
      <c r="C195" s="20" t="s">
        <v>265</v>
      </c>
      <c r="D195" s="21"/>
      <c r="E195" s="21"/>
      <c r="F195" s="22"/>
      <c r="G195" s="23"/>
    </row>
    <row r="196" customFormat="false" ht="13.5" hidden="false" customHeight="true" outlineLevel="0" collapsed="false">
      <c r="A196" s="18" t="s">
        <v>262</v>
      </c>
      <c r="B196" s="24" t="s">
        <v>56</v>
      </c>
      <c r="C196" s="20" t="s">
        <v>266</v>
      </c>
      <c r="D196" s="21"/>
      <c r="E196" s="21"/>
      <c r="F196" s="22"/>
      <c r="G196" s="23"/>
    </row>
    <row r="197" customFormat="false" ht="13.5" hidden="false" customHeight="true" outlineLevel="0" collapsed="false">
      <c r="A197" s="18" t="s">
        <v>262</v>
      </c>
      <c r="B197" s="25" t="s">
        <v>59</v>
      </c>
      <c r="C197" s="20" t="s">
        <v>267</v>
      </c>
      <c r="D197" s="21"/>
      <c r="E197" s="21"/>
      <c r="F197" s="22"/>
      <c r="G197" s="23"/>
    </row>
    <row r="198" customFormat="false" ht="13.5" hidden="false" customHeight="true" outlineLevel="0" collapsed="false">
      <c r="A198" s="18" t="s">
        <v>262</v>
      </c>
      <c r="B198" s="25" t="s">
        <v>59</v>
      </c>
      <c r="C198" s="20" t="s">
        <v>268</v>
      </c>
      <c r="D198" s="21"/>
      <c r="E198" s="21"/>
      <c r="F198" s="22"/>
      <c r="G198" s="23"/>
    </row>
    <row r="199" customFormat="false" ht="13.5" hidden="false" customHeight="true" outlineLevel="0" collapsed="false">
      <c r="A199" s="18" t="s">
        <v>262</v>
      </c>
      <c r="B199" s="25" t="s">
        <v>59</v>
      </c>
      <c r="C199" s="20" t="s">
        <v>269</v>
      </c>
      <c r="D199" s="21"/>
      <c r="E199" s="21"/>
      <c r="F199" s="22"/>
      <c r="G199" s="23"/>
    </row>
    <row r="200" customFormat="false" ht="13.5" hidden="false" customHeight="true" outlineLevel="0" collapsed="false">
      <c r="A200" s="18" t="s">
        <v>262</v>
      </c>
      <c r="B200" s="25" t="s">
        <v>59</v>
      </c>
      <c r="C200" s="20" t="s">
        <v>270</v>
      </c>
      <c r="D200" s="21"/>
      <c r="E200" s="21"/>
      <c r="F200" s="22"/>
      <c r="G200" s="23"/>
    </row>
    <row r="201" customFormat="false" ht="15.75" hidden="false" customHeight="true" outlineLevel="0" collapsed="false">
      <c r="A201" s="26"/>
      <c r="B201" s="27" t="s">
        <v>64</v>
      </c>
      <c r="C201" s="28" t="s">
        <v>271</v>
      </c>
      <c r="D201" s="29" t="n">
        <f aca="false">COUNTIFS($A$193:$A$200,"Day 16",$D$193:$D$200,"&lt;&gt;")/8</f>
        <v>0</v>
      </c>
      <c r="E201" s="28" t="s">
        <v>66</v>
      </c>
      <c r="F201" s="30" t="str">
        <f aca="false">IFERROR(AVERAGEIFS($F$193:$F$200,$D$193:$D$200,"&lt;&gt;"),"-")</f>
        <v>-</v>
      </c>
      <c r="G201" s="26"/>
    </row>
    <row r="202" customFormat="false" ht="18" hidden="false" customHeight="true" outlineLevel="0" collapsed="false">
      <c r="A202" s="17" t="s">
        <v>272</v>
      </c>
      <c r="B202" s="17"/>
      <c r="C202" s="17"/>
      <c r="D202" s="17"/>
      <c r="E202" s="17"/>
      <c r="F202" s="17"/>
      <c r="G202" s="17"/>
    </row>
    <row r="203" customFormat="false" ht="13.5" hidden="false" customHeight="true" outlineLevel="0" collapsed="false">
      <c r="A203" s="18" t="s">
        <v>273</v>
      </c>
      <c r="B203" s="31" t="s">
        <v>69</v>
      </c>
      <c r="C203" s="20" t="s">
        <v>274</v>
      </c>
      <c r="D203" s="21"/>
      <c r="E203" s="21"/>
      <c r="F203" s="22"/>
      <c r="G203" s="23"/>
    </row>
    <row r="204" customFormat="false" ht="13.5" hidden="false" customHeight="true" outlineLevel="0" collapsed="false">
      <c r="A204" s="18" t="s">
        <v>273</v>
      </c>
      <c r="B204" s="31" t="s">
        <v>69</v>
      </c>
      <c r="C204" s="20" t="s">
        <v>275</v>
      </c>
      <c r="D204" s="21"/>
      <c r="E204" s="21"/>
      <c r="F204" s="22"/>
      <c r="G204" s="23"/>
    </row>
    <row r="205" customFormat="false" ht="13.5" hidden="false" customHeight="true" outlineLevel="0" collapsed="false">
      <c r="A205" s="18" t="s">
        <v>273</v>
      </c>
      <c r="B205" s="31" t="s">
        <v>69</v>
      </c>
      <c r="C205" s="20" t="s">
        <v>276</v>
      </c>
      <c r="D205" s="21"/>
      <c r="E205" s="21"/>
      <c r="F205" s="22"/>
      <c r="G205" s="23"/>
    </row>
    <row r="206" customFormat="false" ht="13.5" hidden="false" customHeight="true" outlineLevel="0" collapsed="false">
      <c r="A206" s="18" t="s">
        <v>273</v>
      </c>
      <c r="B206" s="24" t="s">
        <v>56</v>
      </c>
      <c r="C206" s="20" t="s">
        <v>277</v>
      </c>
      <c r="D206" s="21"/>
      <c r="E206" s="21"/>
      <c r="F206" s="22"/>
      <c r="G206" s="23"/>
    </row>
    <row r="207" customFormat="false" ht="13.5" hidden="false" customHeight="true" outlineLevel="0" collapsed="false">
      <c r="A207" s="18" t="s">
        <v>273</v>
      </c>
      <c r="B207" s="25" t="s">
        <v>59</v>
      </c>
      <c r="C207" s="20" t="s">
        <v>278</v>
      </c>
      <c r="D207" s="21"/>
      <c r="E207" s="21"/>
      <c r="F207" s="22"/>
      <c r="G207" s="23"/>
    </row>
    <row r="208" customFormat="false" ht="13.5" hidden="false" customHeight="true" outlineLevel="0" collapsed="false">
      <c r="A208" s="18" t="s">
        <v>273</v>
      </c>
      <c r="B208" s="25" t="s">
        <v>59</v>
      </c>
      <c r="C208" s="20" t="s">
        <v>279</v>
      </c>
      <c r="D208" s="21"/>
      <c r="E208" s="21"/>
      <c r="F208" s="22"/>
      <c r="G208" s="23"/>
    </row>
    <row r="209" customFormat="false" ht="13.5" hidden="false" customHeight="true" outlineLevel="0" collapsed="false">
      <c r="A209" s="18" t="s">
        <v>273</v>
      </c>
      <c r="B209" s="25" t="s">
        <v>59</v>
      </c>
      <c r="C209" s="20" t="s">
        <v>280</v>
      </c>
      <c r="D209" s="21"/>
      <c r="E209" s="21"/>
      <c r="F209" s="22"/>
      <c r="G209" s="23"/>
    </row>
    <row r="210" customFormat="false" ht="13.5" hidden="false" customHeight="true" outlineLevel="0" collapsed="false">
      <c r="A210" s="18" t="s">
        <v>273</v>
      </c>
      <c r="B210" s="25" t="s">
        <v>59</v>
      </c>
      <c r="C210" s="20" t="s">
        <v>281</v>
      </c>
      <c r="D210" s="21"/>
      <c r="E210" s="21"/>
      <c r="F210" s="22"/>
      <c r="G210" s="23"/>
    </row>
    <row r="211" customFormat="false" ht="15.75" hidden="false" customHeight="true" outlineLevel="0" collapsed="false">
      <c r="A211" s="26"/>
      <c r="B211" s="27" t="s">
        <v>64</v>
      </c>
      <c r="C211" s="28" t="s">
        <v>282</v>
      </c>
      <c r="D211" s="29" t="n">
        <f aca="false">COUNTIFS($A$203:$A$210,"Day 17",$D$203:$D$210,"&lt;&gt;")/8</f>
        <v>0</v>
      </c>
      <c r="E211" s="28" t="s">
        <v>66</v>
      </c>
      <c r="F211" s="30" t="str">
        <f aca="false">IFERROR(AVERAGEIFS($F$203:$F$210,$D$203:$D$210,"&lt;&gt;"),"-")</f>
        <v>-</v>
      </c>
      <c r="G211" s="26"/>
    </row>
    <row r="212" customFormat="false" ht="18" hidden="false" customHeight="true" outlineLevel="0" collapsed="false">
      <c r="A212" s="17" t="s">
        <v>283</v>
      </c>
      <c r="B212" s="17"/>
      <c r="C212" s="17"/>
      <c r="D212" s="17"/>
      <c r="E212" s="17"/>
      <c r="F212" s="17"/>
      <c r="G212" s="17"/>
    </row>
    <row r="213" customFormat="false" ht="13.5" hidden="false" customHeight="true" outlineLevel="0" collapsed="false">
      <c r="A213" s="18" t="s">
        <v>284</v>
      </c>
      <c r="B213" s="31" t="s">
        <v>69</v>
      </c>
      <c r="C213" s="20" t="s">
        <v>285</v>
      </c>
      <c r="D213" s="21"/>
      <c r="E213" s="21"/>
      <c r="F213" s="22"/>
      <c r="G213" s="23"/>
    </row>
    <row r="214" customFormat="false" ht="13.5" hidden="false" customHeight="true" outlineLevel="0" collapsed="false">
      <c r="A214" s="18" t="s">
        <v>284</v>
      </c>
      <c r="B214" s="31" t="s">
        <v>69</v>
      </c>
      <c r="C214" s="20" t="s">
        <v>286</v>
      </c>
      <c r="D214" s="21"/>
      <c r="E214" s="21"/>
      <c r="F214" s="22"/>
      <c r="G214" s="23"/>
    </row>
    <row r="215" customFormat="false" ht="13.5" hidden="false" customHeight="true" outlineLevel="0" collapsed="false">
      <c r="A215" s="18" t="s">
        <v>284</v>
      </c>
      <c r="B215" s="31" t="s">
        <v>69</v>
      </c>
      <c r="C215" s="20" t="s">
        <v>287</v>
      </c>
      <c r="D215" s="21"/>
      <c r="E215" s="21"/>
      <c r="F215" s="22"/>
      <c r="G215" s="23"/>
    </row>
    <row r="216" customFormat="false" ht="13.5" hidden="false" customHeight="true" outlineLevel="0" collapsed="false">
      <c r="A216" s="18" t="s">
        <v>284</v>
      </c>
      <c r="B216" s="24" t="s">
        <v>56</v>
      </c>
      <c r="C216" s="20" t="s">
        <v>277</v>
      </c>
      <c r="D216" s="21"/>
      <c r="E216" s="21"/>
      <c r="F216" s="22"/>
      <c r="G216" s="23"/>
    </row>
    <row r="217" customFormat="false" ht="13.5" hidden="false" customHeight="true" outlineLevel="0" collapsed="false">
      <c r="A217" s="18" t="s">
        <v>284</v>
      </c>
      <c r="B217" s="25" t="s">
        <v>59</v>
      </c>
      <c r="C217" s="20" t="s">
        <v>288</v>
      </c>
      <c r="D217" s="21"/>
      <c r="E217" s="21"/>
      <c r="F217" s="22"/>
      <c r="G217" s="23"/>
    </row>
    <row r="218" customFormat="false" ht="13.5" hidden="false" customHeight="true" outlineLevel="0" collapsed="false">
      <c r="A218" s="18" t="s">
        <v>284</v>
      </c>
      <c r="B218" s="25" t="s">
        <v>59</v>
      </c>
      <c r="C218" s="20" t="s">
        <v>289</v>
      </c>
      <c r="D218" s="21"/>
      <c r="E218" s="21"/>
      <c r="F218" s="22"/>
      <c r="G218" s="23"/>
    </row>
    <row r="219" customFormat="false" ht="13.5" hidden="false" customHeight="true" outlineLevel="0" collapsed="false">
      <c r="A219" s="18" t="s">
        <v>284</v>
      </c>
      <c r="B219" s="25" t="s">
        <v>59</v>
      </c>
      <c r="C219" s="20" t="s">
        <v>290</v>
      </c>
      <c r="D219" s="21"/>
      <c r="E219" s="21"/>
      <c r="F219" s="22"/>
      <c r="G219" s="23"/>
    </row>
    <row r="220" customFormat="false" ht="13.5" hidden="false" customHeight="true" outlineLevel="0" collapsed="false">
      <c r="A220" s="18" t="s">
        <v>284</v>
      </c>
      <c r="B220" s="25" t="s">
        <v>59</v>
      </c>
      <c r="C220" s="20" t="s">
        <v>291</v>
      </c>
      <c r="D220" s="21"/>
      <c r="E220" s="21"/>
      <c r="F220" s="22"/>
      <c r="G220" s="23"/>
    </row>
    <row r="221" customFormat="false" ht="15.75" hidden="false" customHeight="true" outlineLevel="0" collapsed="false">
      <c r="A221" s="26"/>
      <c r="B221" s="27" t="s">
        <v>64</v>
      </c>
      <c r="C221" s="28" t="s">
        <v>292</v>
      </c>
      <c r="D221" s="29" t="n">
        <f aca="false">COUNTIFS($A$213:$A$220,"Day 18",$D$213:$D$220,"&lt;&gt;")/8</f>
        <v>0</v>
      </c>
      <c r="E221" s="28" t="s">
        <v>66</v>
      </c>
      <c r="F221" s="30" t="str">
        <f aca="false">IFERROR(AVERAGEIFS($F$213:$F$220,$D$213:$D$220,"&lt;&gt;"),"-")</f>
        <v>-</v>
      </c>
      <c r="G221" s="26"/>
    </row>
    <row r="222" customFormat="false" ht="18" hidden="false" customHeight="true" outlineLevel="0" collapsed="false">
      <c r="A222" s="17" t="s">
        <v>293</v>
      </c>
      <c r="B222" s="17"/>
      <c r="C222" s="17"/>
      <c r="D222" s="17"/>
      <c r="E222" s="17"/>
      <c r="F222" s="17"/>
      <c r="G222" s="17"/>
    </row>
    <row r="223" customFormat="false" ht="13.5" hidden="false" customHeight="true" outlineLevel="0" collapsed="false">
      <c r="A223" s="18" t="s">
        <v>294</v>
      </c>
      <c r="B223" s="31" t="s">
        <v>69</v>
      </c>
      <c r="C223" s="20" t="s">
        <v>295</v>
      </c>
      <c r="D223" s="21"/>
      <c r="E223" s="21"/>
      <c r="F223" s="22"/>
      <c r="G223" s="23"/>
    </row>
    <row r="224" customFormat="false" ht="13.5" hidden="false" customHeight="true" outlineLevel="0" collapsed="false">
      <c r="A224" s="18" t="s">
        <v>294</v>
      </c>
      <c r="B224" s="31" t="s">
        <v>69</v>
      </c>
      <c r="C224" s="20" t="s">
        <v>296</v>
      </c>
      <c r="D224" s="21"/>
      <c r="E224" s="21"/>
      <c r="F224" s="22"/>
      <c r="G224" s="23"/>
    </row>
    <row r="225" customFormat="false" ht="13.5" hidden="false" customHeight="true" outlineLevel="0" collapsed="false">
      <c r="A225" s="18" t="s">
        <v>294</v>
      </c>
      <c r="B225" s="31" t="s">
        <v>69</v>
      </c>
      <c r="C225" s="20" t="s">
        <v>297</v>
      </c>
      <c r="D225" s="21"/>
      <c r="E225" s="21"/>
      <c r="F225" s="22"/>
      <c r="G225" s="23"/>
    </row>
    <row r="226" customFormat="false" ht="13.5" hidden="false" customHeight="true" outlineLevel="0" collapsed="false">
      <c r="A226" s="18" t="s">
        <v>294</v>
      </c>
      <c r="B226" s="25" t="s">
        <v>59</v>
      </c>
      <c r="C226" s="20" t="s">
        <v>298</v>
      </c>
      <c r="D226" s="21"/>
      <c r="E226" s="21"/>
      <c r="F226" s="22"/>
      <c r="G226" s="23"/>
    </row>
    <row r="227" customFormat="false" ht="13.5" hidden="false" customHeight="true" outlineLevel="0" collapsed="false">
      <c r="A227" s="18" t="s">
        <v>294</v>
      </c>
      <c r="B227" s="25" t="s">
        <v>59</v>
      </c>
      <c r="C227" s="20" t="s">
        <v>299</v>
      </c>
      <c r="D227" s="21"/>
      <c r="E227" s="21"/>
      <c r="F227" s="22"/>
      <c r="G227" s="23"/>
    </row>
    <row r="228" customFormat="false" ht="13.5" hidden="false" customHeight="true" outlineLevel="0" collapsed="false">
      <c r="A228" s="18" t="s">
        <v>294</v>
      </c>
      <c r="B228" s="25" t="s">
        <v>59</v>
      </c>
      <c r="C228" s="20" t="s">
        <v>300</v>
      </c>
      <c r="D228" s="21"/>
      <c r="E228" s="21"/>
      <c r="F228" s="22"/>
      <c r="G228" s="23"/>
    </row>
    <row r="229" customFormat="false" ht="13.5" hidden="false" customHeight="true" outlineLevel="0" collapsed="false">
      <c r="A229" s="18" t="s">
        <v>294</v>
      </c>
      <c r="B229" s="25" t="s">
        <v>59</v>
      </c>
      <c r="C229" s="20" t="s">
        <v>301</v>
      </c>
      <c r="D229" s="21"/>
      <c r="E229" s="21"/>
      <c r="F229" s="22"/>
      <c r="G229" s="23"/>
    </row>
    <row r="230" customFormat="false" ht="13.5" hidden="false" customHeight="true" outlineLevel="0" collapsed="false">
      <c r="A230" s="18" t="s">
        <v>294</v>
      </c>
      <c r="B230" s="25" t="s">
        <v>59</v>
      </c>
      <c r="C230" s="20" t="s">
        <v>302</v>
      </c>
      <c r="D230" s="21"/>
      <c r="E230" s="21"/>
      <c r="F230" s="22"/>
      <c r="G230" s="23"/>
    </row>
    <row r="231" customFormat="false" ht="13.5" hidden="false" customHeight="true" outlineLevel="0" collapsed="false">
      <c r="A231" s="18" t="s">
        <v>294</v>
      </c>
      <c r="B231" s="25" t="s">
        <v>59</v>
      </c>
      <c r="C231" s="20" t="s">
        <v>303</v>
      </c>
      <c r="D231" s="21"/>
      <c r="E231" s="21"/>
      <c r="F231" s="22"/>
      <c r="G231" s="23"/>
    </row>
    <row r="232" customFormat="false" ht="13.5" hidden="false" customHeight="true" outlineLevel="0" collapsed="false">
      <c r="A232" s="18" t="s">
        <v>294</v>
      </c>
      <c r="B232" s="25" t="s">
        <v>59</v>
      </c>
      <c r="C232" s="20" t="s">
        <v>304</v>
      </c>
      <c r="D232" s="21"/>
      <c r="E232" s="21"/>
      <c r="F232" s="22"/>
      <c r="G232" s="23"/>
    </row>
    <row r="233" customFormat="false" ht="15.75" hidden="false" customHeight="true" outlineLevel="0" collapsed="false">
      <c r="A233" s="26"/>
      <c r="B233" s="27" t="s">
        <v>64</v>
      </c>
      <c r="C233" s="28" t="s">
        <v>305</v>
      </c>
      <c r="D233" s="29" t="n">
        <f aca="false">COUNTIFS($A$223:$A$232,"Day 19",$D$223:$D$232,"&lt;&gt;")/10</f>
        <v>0</v>
      </c>
      <c r="E233" s="28" t="s">
        <v>66</v>
      </c>
      <c r="F233" s="30" t="str">
        <f aca="false">IFERROR(AVERAGEIFS($F$223:$F$232,$D$223:$D$232,"&lt;&gt;"),"-")</f>
        <v>-</v>
      </c>
      <c r="G233" s="26"/>
    </row>
    <row r="234" customFormat="false" ht="18" hidden="false" customHeight="true" outlineLevel="0" collapsed="false">
      <c r="A234" s="17" t="s">
        <v>306</v>
      </c>
      <c r="B234" s="17"/>
      <c r="C234" s="17"/>
      <c r="D234" s="17"/>
      <c r="E234" s="17"/>
      <c r="F234" s="17"/>
      <c r="G234" s="17"/>
    </row>
    <row r="235" customFormat="false" ht="13.5" hidden="false" customHeight="true" outlineLevel="0" collapsed="false">
      <c r="A235" s="18" t="s">
        <v>307</v>
      </c>
      <c r="B235" s="19" t="s">
        <v>54</v>
      </c>
      <c r="C235" s="20" t="s">
        <v>308</v>
      </c>
      <c r="D235" s="21"/>
      <c r="E235" s="21"/>
      <c r="F235" s="22"/>
      <c r="G235" s="23"/>
    </row>
    <row r="236" customFormat="false" ht="13.5" hidden="false" customHeight="true" outlineLevel="0" collapsed="false">
      <c r="A236" s="18" t="s">
        <v>307</v>
      </c>
      <c r="B236" s="31" t="s">
        <v>69</v>
      </c>
      <c r="C236" s="20" t="s">
        <v>309</v>
      </c>
      <c r="D236" s="21"/>
      <c r="E236" s="21"/>
      <c r="F236" s="22"/>
      <c r="G236" s="23"/>
    </row>
    <row r="237" customFormat="false" ht="13.5" hidden="false" customHeight="true" outlineLevel="0" collapsed="false">
      <c r="A237" s="18" t="s">
        <v>307</v>
      </c>
      <c r="B237" s="31" t="s">
        <v>69</v>
      </c>
      <c r="C237" s="20" t="s">
        <v>310</v>
      </c>
      <c r="D237" s="21"/>
      <c r="E237" s="21"/>
      <c r="F237" s="22"/>
      <c r="G237" s="23"/>
    </row>
    <row r="238" customFormat="false" ht="13.5" hidden="false" customHeight="true" outlineLevel="0" collapsed="false">
      <c r="A238" s="18" t="s">
        <v>307</v>
      </c>
      <c r="B238" s="25" t="s">
        <v>59</v>
      </c>
      <c r="C238" s="20" t="s">
        <v>311</v>
      </c>
      <c r="D238" s="21"/>
      <c r="E238" s="21"/>
      <c r="F238" s="22"/>
      <c r="G238" s="23"/>
    </row>
    <row r="239" customFormat="false" ht="13.5" hidden="false" customHeight="true" outlineLevel="0" collapsed="false">
      <c r="A239" s="18" t="s">
        <v>307</v>
      </c>
      <c r="B239" s="25" t="s">
        <v>59</v>
      </c>
      <c r="C239" s="20" t="s">
        <v>312</v>
      </c>
      <c r="D239" s="21"/>
      <c r="E239" s="21"/>
      <c r="F239" s="22"/>
      <c r="G239" s="23"/>
    </row>
    <row r="240" customFormat="false" ht="13.5" hidden="false" customHeight="true" outlineLevel="0" collapsed="false">
      <c r="A240" s="18" t="s">
        <v>307</v>
      </c>
      <c r="B240" s="25" t="s">
        <v>59</v>
      </c>
      <c r="C240" s="20" t="s">
        <v>313</v>
      </c>
      <c r="D240" s="21"/>
      <c r="E240" s="21"/>
      <c r="F240" s="22"/>
      <c r="G240" s="23"/>
    </row>
    <row r="241" customFormat="false" ht="13.5" hidden="false" customHeight="true" outlineLevel="0" collapsed="false">
      <c r="A241" s="18" t="s">
        <v>307</v>
      </c>
      <c r="B241" s="25" t="s">
        <v>59</v>
      </c>
      <c r="C241" s="20" t="s">
        <v>314</v>
      </c>
      <c r="D241" s="21"/>
      <c r="E241" s="21"/>
      <c r="F241" s="22"/>
      <c r="G241" s="23"/>
    </row>
    <row r="242" customFormat="false" ht="15.75" hidden="false" customHeight="true" outlineLevel="0" collapsed="false">
      <c r="A242" s="26"/>
      <c r="B242" s="27" t="s">
        <v>64</v>
      </c>
      <c r="C242" s="28" t="s">
        <v>315</v>
      </c>
      <c r="D242" s="29" t="n">
        <f aca="false">COUNTIFS($A$235:$A$241,"Day 20",$D$235:$D$241,"&lt;&gt;")/7</f>
        <v>0</v>
      </c>
      <c r="E242" s="28" t="s">
        <v>66</v>
      </c>
      <c r="F242" s="30" t="str">
        <f aca="false">IFERROR(AVERAGEIFS($F$235:$F$241,$D$235:$D$241,"&lt;&gt;"),"-")</f>
        <v>-</v>
      </c>
      <c r="G242" s="26"/>
    </row>
    <row r="243" customFormat="false" ht="18" hidden="false" customHeight="true" outlineLevel="0" collapsed="false">
      <c r="A243" s="17" t="s">
        <v>316</v>
      </c>
      <c r="B243" s="17"/>
      <c r="C243" s="17"/>
      <c r="D243" s="17"/>
      <c r="E243" s="17"/>
      <c r="F243" s="17"/>
      <c r="G243" s="17"/>
    </row>
    <row r="244" customFormat="false" ht="13.5" hidden="false" customHeight="true" outlineLevel="0" collapsed="false">
      <c r="A244" s="18" t="s">
        <v>317</v>
      </c>
      <c r="B244" s="19" t="s">
        <v>54</v>
      </c>
      <c r="C244" s="20" t="s">
        <v>318</v>
      </c>
      <c r="D244" s="21"/>
      <c r="E244" s="21"/>
      <c r="F244" s="22"/>
      <c r="G244" s="23"/>
    </row>
    <row r="245" customFormat="false" ht="13.5" hidden="false" customHeight="true" outlineLevel="0" collapsed="false">
      <c r="A245" s="18" t="s">
        <v>317</v>
      </c>
      <c r="B245" s="31" t="s">
        <v>69</v>
      </c>
      <c r="C245" s="20" t="s">
        <v>319</v>
      </c>
      <c r="D245" s="21"/>
      <c r="E245" s="21"/>
      <c r="F245" s="22"/>
      <c r="G245" s="23"/>
    </row>
    <row r="246" customFormat="false" ht="13.5" hidden="false" customHeight="true" outlineLevel="0" collapsed="false">
      <c r="A246" s="18" t="s">
        <v>317</v>
      </c>
      <c r="B246" s="31" t="s">
        <v>69</v>
      </c>
      <c r="C246" s="20" t="s">
        <v>320</v>
      </c>
      <c r="D246" s="21"/>
      <c r="E246" s="21"/>
      <c r="F246" s="22"/>
      <c r="G246" s="23"/>
    </row>
    <row r="247" customFormat="false" ht="13.5" hidden="false" customHeight="true" outlineLevel="0" collapsed="false">
      <c r="A247" s="18" t="s">
        <v>317</v>
      </c>
      <c r="B247" s="24" t="s">
        <v>56</v>
      </c>
      <c r="C247" s="20" t="s">
        <v>321</v>
      </c>
      <c r="D247" s="21"/>
      <c r="E247" s="21"/>
      <c r="F247" s="22"/>
      <c r="G247" s="23"/>
    </row>
    <row r="248" customFormat="false" ht="13.5" hidden="false" customHeight="true" outlineLevel="0" collapsed="false">
      <c r="A248" s="18" t="s">
        <v>317</v>
      </c>
      <c r="B248" s="25" t="s">
        <v>59</v>
      </c>
      <c r="C248" s="20" t="s">
        <v>322</v>
      </c>
      <c r="D248" s="21"/>
      <c r="E248" s="21"/>
      <c r="F248" s="22"/>
      <c r="G248" s="23"/>
    </row>
    <row r="249" customFormat="false" ht="13.5" hidden="false" customHeight="true" outlineLevel="0" collapsed="false">
      <c r="A249" s="18" t="s">
        <v>317</v>
      </c>
      <c r="B249" s="25" t="s">
        <v>59</v>
      </c>
      <c r="C249" s="20" t="s">
        <v>323</v>
      </c>
      <c r="D249" s="21"/>
      <c r="E249" s="21"/>
      <c r="F249" s="22"/>
      <c r="G249" s="23"/>
    </row>
    <row r="250" customFormat="false" ht="13.5" hidden="false" customHeight="true" outlineLevel="0" collapsed="false">
      <c r="A250" s="18" t="s">
        <v>317</v>
      </c>
      <c r="B250" s="25" t="s">
        <v>59</v>
      </c>
      <c r="C250" s="20" t="s">
        <v>324</v>
      </c>
      <c r="D250" s="21"/>
      <c r="E250" s="21"/>
      <c r="F250" s="22"/>
      <c r="G250" s="23"/>
    </row>
    <row r="251" customFormat="false" ht="13.5" hidden="false" customHeight="true" outlineLevel="0" collapsed="false">
      <c r="A251" s="18" t="s">
        <v>317</v>
      </c>
      <c r="B251" s="25" t="s">
        <v>59</v>
      </c>
      <c r="C251" s="20" t="s">
        <v>325</v>
      </c>
      <c r="D251" s="21"/>
      <c r="E251" s="21"/>
      <c r="F251" s="22"/>
      <c r="G251" s="23"/>
    </row>
    <row r="252" customFormat="false" ht="15.75" hidden="false" customHeight="true" outlineLevel="0" collapsed="false">
      <c r="A252" s="26"/>
      <c r="B252" s="27" t="s">
        <v>64</v>
      </c>
      <c r="C252" s="28" t="s">
        <v>326</v>
      </c>
      <c r="D252" s="29" t="n">
        <f aca="false">COUNTIFS($A$244:$A$251,"Day 21",$D$244:$D$251,"&lt;&gt;")/8</f>
        <v>0</v>
      </c>
      <c r="E252" s="28" t="s">
        <v>66</v>
      </c>
      <c r="F252" s="30" t="str">
        <f aca="false">IFERROR(AVERAGEIFS($F$244:$F$251,$D$244:$D$251,"&lt;&gt;"),"-")</f>
        <v>-</v>
      </c>
      <c r="G252" s="26"/>
    </row>
    <row r="253" customFormat="false" ht="18" hidden="false" customHeight="true" outlineLevel="0" collapsed="false">
      <c r="A253" s="17" t="s">
        <v>327</v>
      </c>
      <c r="B253" s="17"/>
      <c r="C253" s="17"/>
      <c r="D253" s="17"/>
      <c r="E253" s="17"/>
      <c r="F253" s="17"/>
      <c r="G253" s="17"/>
    </row>
    <row r="254" customFormat="false" ht="13.5" hidden="false" customHeight="true" outlineLevel="0" collapsed="false">
      <c r="A254" s="18" t="s">
        <v>328</v>
      </c>
      <c r="B254" s="19" t="s">
        <v>54</v>
      </c>
      <c r="C254" s="20" t="s">
        <v>329</v>
      </c>
      <c r="D254" s="21"/>
      <c r="E254" s="21"/>
      <c r="F254" s="22"/>
      <c r="G254" s="23"/>
    </row>
    <row r="255" customFormat="false" ht="13.5" hidden="false" customHeight="true" outlineLevel="0" collapsed="false">
      <c r="A255" s="18" t="s">
        <v>328</v>
      </c>
      <c r="B255" s="31" t="s">
        <v>69</v>
      </c>
      <c r="C255" s="20" t="s">
        <v>330</v>
      </c>
      <c r="D255" s="21"/>
      <c r="E255" s="21"/>
      <c r="F255" s="22"/>
      <c r="G255" s="23"/>
    </row>
    <row r="256" customFormat="false" ht="13.5" hidden="false" customHeight="true" outlineLevel="0" collapsed="false">
      <c r="A256" s="18" t="s">
        <v>328</v>
      </c>
      <c r="B256" s="31" t="s">
        <v>69</v>
      </c>
      <c r="C256" s="20" t="s">
        <v>331</v>
      </c>
      <c r="D256" s="21"/>
      <c r="E256" s="21"/>
      <c r="F256" s="22"/>
      <c r="G256" s="23"/>
    </row>
    <row r="257" customFormat="false" ht="13.5" hidden="false" customHeight="true" outlineLevel="0" collapsed="false">
      <c r="A257" s="18" t="s">
        <v>328</v>
      </c>
      <c r="B257" s="24" t="s">
        <v>56</v>
      </c>
      <c r="C257" s="20" t="s">
        <v>332</v>
      </c>
      <c r="D257" s="21"/>
      <c r="E257" s="21"/>
      <c r="F257" s="22"/>
      <c r="G257" s="23"/>
    </row>
    <row r="258" customFormat="false" ht="13.5" hidden="false" customHeight="true" outlineLevel="0" collapsed="false">
      <c r="A258" s="18" t="s">
        <v>328</v>
      </c>
      <c r="B258" s="25" t="s">
        <v>59</v>
      </c>
      <c r="C258" s="20" t="s">
        <v>333</v>
      </c>
      <c r="D258" s="21"/>
      <c r="E258" s="21"/>
      <c r="F258" s="22"/>
      <c r="G258" s="23"/>
    </row>
    <row r="259" customFormat="false" ht="13.5" hidden="false" customHeight="true" outlineLevel="0" collapsed="false">
      <c r="A259" s="18" t="s">
        <v>328</v>
      </c>
      <c r="B259" s="25" t="s">
        <v>59</v>
      </c>
      <c r="C259" s="20" t="s">
        <v>334</v>
      </c>
      <c r="D259" s="21"/>
      <c r="E259" s="21"/>
      <c r="F259" s="22"/>
      <c r="G259" s="23"/>
    </row>
    <row r="260" customFormat="false" ht="13.5" hidden="false" customHeight="true" outlineLevel="0" collapsed="false">
      <c r="A260" s="18" t="s">
        <v>328</v>
      </c>
      <c r="B260" s="25" t="s">
        <v>59</v>
      </c>
      <c r="C260" s="20" t="s">
        <v>335</v>
      </c>
      <c r="D260" s="21"/>
      <c r="E260" s="21"/>
      <c r="F260" s="22"/>
      <c r="G260" s="23"/>
    </row>
    <row r="261" customFormat="false" ht="13.5" hidden="false" customHeight="true" outlineLevel="0" collapsed="false">
      <c r="A261" s="18" t="s">
        <v>328</v>
      </c>
      <c r="B261" s="25" t="s">
        <v>59</v>
      </c>
      <c r="C261" s="20" t="s">
        <v>336</v>
      </c>
      <c r="D261" s="21"/>
      <c r="E261" s="21"/>
      <c r="F261" s="22"/>
      <c r="G261" s="23"/>
    </row>
    <row r="262" customFormat="false" ht="15.75" hidden="false" customHeight="true" outlineLevel="0" collapsed="false">
      <c r="A262" s="26"/>
      <c r="B262" s="27" t="s">
        <v>64</v>
      </c>
      <c r="C262" s="28" t="s">
        <v>337</v>
      </c>
      <c r="D262" s="29" t="n">
        <f aca="false">COUNTIFS($A$254:$A$261,"Day 22",$D$254:$D$261,"&lt;&gt;")/8</f>
        <v>0</v>
      </c>
      <c r="E262" s="28" t="s">
        <v>66</v>
      </c>
      <c r="F262" s="30" t="str">
        <f aca="false">IFERROR(AVERAGEIFS($F$254:$F$261,$D$254:$D$261,"&lt;&gt;"),"-")</f>
        <v>-</v>
      </c>
      <c r="G262" s="26"/>
    </row>
    <row r="263" customFormat="false" ht="18" hidden="false" customHeight="true" outlineLevel="0" collapsed="false">
      <c r="A263" s="17" t="s">
        <v>338</v>
      </c>
      <c r="B263" s="17"/>
      <c r="C263" s="17"/>
      <c r="D263" s="17"/>
      <c r="E263" s="17"/>
      <c r="F263" s="17"/>
      <c r="G263" s="17"/>
    </row>
    <row r="264" customFormat="false" ht="13.5" hidden="false" customHeight="true" outlineLevel="0" collapsed="false">
      <c r="A264" s="18" t="s">
        <v>339</v>
      </c>
      <c r="B264" s="19" t="s">
        <v>54</v>
      </c>
      <c r="C264" s="20" t="s">
        <v>340</v>
      </c>
      <c r="D264" s="21"/>
      <c r="E264" s="21"/>
      <c r="F264" s="22"/>
      <c r="G264" s="23"/>
    </row>
    <row r="265" customFormat="false" ht="13.5" hidden="false" customHeight="true" outlineLevel="0" collapsed="false">
      <c r="A265" s="18" t="s">
        <v>339</v>
      </c>
      <c r="B265" s="31" t="s">
        <v>69</v>
      </c>
      <c r="C265" s="20" t="s">
        <v>341</v>
      </c>
      <c r="D265" s="21"/>
      <c r="E265" s="21"/>
      <c r="F265" s="22"/>
      <c r="G265" s="23"/>
    </row>
    <row r="266" customFormat="false" ht="13.5" hidden="false" customHeight="true" outlineLevel="0" collapsed="false">
      <c r="A266" s="18" t="s">
        <v>339</v>
      </c>
      <c r="B266" s="31" t="s">
        <v>69</v>
      </c>
      <c r="C266" s="20" t="s">
        <v>342</v>
      </c>
      <c r="D266" s="21"/>
      <c r="E266" s="21"/>
      <c r="F266" s="22"/>
      <c r="G266" s="23"/>
    </row>
    <row r="267" customFormat="false" ht="13.5" hidden="false" customHeight="true" outlineLevel="0" collapsed="false">
      <c r="A267" s="18" t="s">
        <v>339</v>
      </c>
      <c r="B267" s="24" t="s">
        <v>56</v>
      </c>
      <c r="C267" s="20" t="s">
        <v>343</v>
      </c>
      <c r="D267" s="21"/>
      <c r="E267" s="21"/>
      <c r="F267" s="22"/>
      <c r="G267" s="23"/>
    </row>
    <row r="268" customFormat="false" ht="13.5" hidden="false" customHeight="true" outlineLevel="0" collapsed="false">
      <c r="A268" s="18" t="s">
        <v>339</v>
      </c>
      <c r="B268" s="25" t="s">
        <v>59</v>
      </c>
      <c r="C268" s="20" t="s">
        <v>344</v>
      </c>
      <c r="D268" s="21"/>
      <c r="E268" s="21"/>
      <c r="F268" s="22"/>
      <c r="G268" s="23"/>
    </row>
    <row r="269" customFormat="false" ht="13.5" hidden="false" customHeight="true" outlineLevel="0" collapsed="false">
      <c r="A269" s="18" t="s">
        <v>339</v>
      </c>
      <c r="B269" s="25" t="s">
        <v>59</v>
      </c>
      <c r="C269" s="20" t="s">
        <v>345</v>
      </c>
      <c r="D269" s="21"/>
      <c r="E269" s="21"/>
      <c r="F269" s="22"/>
      <c r="G269" s="23"/>
    </row>
    <row r="270" customFormat="false" ht="13.5" hidden="false" customHeight="true" outlineLevel="0" collapsed="false">
      <c r="A270" s="18" t="s">
        <v>339</v>
      </c>
      <c r="B270" s="25" t="s">
        <v>59</v>
      </c>
      <c r="C270" s="20" t="s">
        <v>346</v>
      </c>
      <c r="D270" s="21"/>
      <c r="E270" s="21"/>
      <c r="F270" s="22"/>
      <c r="G270" s="23"/>
    </row>
    <row r="271" customFormat="false" ht="13.5" hidden="false" customHeight="true" outlineLevel="0" collapsed="false">
      <c r="A271" s="18" t="s">
        <v>339</v>
      </c>
      <c r="B271" s="25" t="s">
        <v>59</v>
      </c>
      <c r="C271" s="20" t="s">
        <v>347</v>
      </c>
      <c r="D271" s="21"/>
      <c r="E271" s="21"/>
      <c r="F271" s="22"/>
      <c r="G271" s="23"/>
    </row>
    <row r="272" customFormat="false" ht="13.5" hidden="false" customHeight="true" outlineLevel="0" collapsed="false">
      <c r="A272" s="18" t="s">
        <v>339</v>
      </c>
      <c r="B272" s="25" t="s">
        <v>59</v>
      </c>
      <c r="C272" s="20" t="s">
        <v>348</v>
      </c>
      <c r="D272" s="21"/>
      <c r="E272" s="21"/>
      <c r="F272" s="22"/>
      <c r="G272" s="23"/>
    </row>
    <row r="273" customFormat="false" ht="13.5" hidden="false" customHeight="true" outlineLevel="0" collapsed="false">
      <c r="A273" s="18" t="s">
        <v>339</v>
      </c>
      <c r="B273" s="25" t="s">
        <v>59</v>
      </c>
      <c r="C273" s="20" t="s">
        <v>349</v>
      </c>
      <c r="D273" s="21"/>
      <c r="E273" s="21"/>
      <c r="F273" s="22"/>
      <c r="G273" s="23"/>
    </row>
    <row r="274" customFormat="false" ht="15.75" hidden="false" customHeight="true" outlineLevel="0" collapsed="false">
      <c r="A274" s="26"/>
      <c r="B274" s="27" t="s">
        <v>64</v>
      </c>
      <c r="C274" s="28" t="s">
        <v>350</v>
      </c>
      <c r="D274" s="29" t="n">
        <f aca="false">COUNTIFS($A$264:$A$273,"Day 23",$D$264:$D$273,"&lt;&gt;")/10</f>
        <v>0</v>
      </c>
      <c r="E274" s="28" t="s">
        <v>66</v>
      </c>
      <c r="F274" s="30" t="str">
        <f aca="false">IFERROR(AVERAGEIFS($F$264:$F$273,$D$264:$D$273,"&lt;&gt;"),"-")</f>
        <v>-</v>
      </c>
      <c r="G274" s="26"/>
    </row>
    <row r="275" customFormat="false" ht="18" hidden="false" customHeight="true" outlineLevel="0" collapsed="false">
      <c r="A275" s="17" t="s">
        <v>351</v>
      </c>
      <c r="B275" s="17"/>
      <c r="C275" s="17"/>
      <c r="D275" s="17"/>
      <c r="E275" s="17"/>
      <c r="F275" s="17"/>
      <c r="G275" s="17"/>
    </row>
    <row r="276" customFormat="false" ht="13.5" hidden="false" customHeight="true" outlineLevel="0" collapsed="false">
      <c r="A276" s="18" t="s">
        <v>352</v>
      </c>
      <c r="B276" s="19" t="s">
        <v>54</v>
      </c>
      <c r="C276" s="20" t="s">
        <v>353</v>
      </c>
      <c r="D276" s="21"/>
      <c r="E276" s="21"/>
      <c r="F276" s="22"/>
      <c r="G276" s="23"/>
    </row>
    <row r="277" customFormat="false" ht="13.5" hidden="false" customHeight="true" outlineLevel="0" collapsed="false">
      <c r="A277" s="18" t="s">
        <v>352</v>
      </c>
      <c r="B277" s="31" t="s">
        <v>69</v>
      </c>
      <c r="C277" s="20" t="s">
        <v>354</v>
      </c>
      <c r="D277" s="21"/>
      <c r="E277" s="21"/>
      <c r="F277" s="22"/>
      <c r="G277" s="23"/>
    </row>
    <row r="278" customFormat="false" ht="13.5" hidden="false" customHeight="true" outlineLevel="0" collapsed="false">
      <c r="A278" s="18" t="s">
        <v>352</v>
      </c>
      <c r="B278" s="31" t="s">
        <v>69</v>
      </c>
      <c r="C278" s="20" t="s">
        <v>355</v>
      </c>
      <c r="D278" s="21"/>
      <c r="E278" s="21"/>
      <c r="F278" s="22"/>
      <c r="G278" s="23"/>
    </row>
    <row r="279" customFormat="false" ht="13.5" hidden="false" customHeight="true" outlineLevel="0" collapsed="false">
      <c r="A279" s="18" t="s">
        <v>352</v>
      </c>
      <c r="B279" s="24" t="s">
        <v>56</v>
      </c>
      <c r="C279" s="20" t="s">
        <v>356</v>
      </c>
      <c r="D279" s="21"/>
      <c r="E279" s="21"/>
      <c r="F279" s="22"/>
      <c r="G279" s="23"/>
    </row>
    <row r="280" customFormat="false" ht="13.5" hidden="false" customHeight="true" outlineLevel="0" collapsed="false">
      <c r="A280" s="18" t="s">
        <v>352</v>
      </c>
      <c r="B280" s="25" t="s">
        <v>59</v>
      </c>
      <c r="C280" s="20" t="s">
        <v>357</v>
      </c>
      <c r="D280" s="21"/>
      <c r="E280" s="21"/>
      <c r="F280" s="22"/>
      <c r="G280" s="23"/>
    </row>
    <row r="281" customFormat="false" ht="13.5" hidden="false" customHeight="true" outlineLevel="0" collapsed="false">
      <c r="A281" s="18" t="s">
        <v>352</v>
      </c>
      <c r="B281" s="25" t="s">
        <v>59</v>
      </c>
      <c r="C281" s="20" t="s">
        <v>358</v>
      </c>
      <c r="D281" s="21"/>
      <c r="E281" s="21"/>
      <c r="F281" s="22"/>
      <c r="G281" s="23"/>
    </row>
    <row r="282" customFormat="false" ht="13.5" hidden="false" customHeight="true" outlineLevel="0" collapsed="false">
      <c r="A282" s="18" t="s">
        <v>352</v>
      </c>
      <c r="B282" s="25" t="s">
        <v>59</v>
      </c>
      <c r="C282" s="20" t="s">
        <v>359</v>
      </c>
      <c r="D282" s="21"/>
      <c r="E282" s="21"/>
      <c r="F282" s="22"/>
      <c r="G282" s="23"/>
    </row>
    <row r="283" customFormat="false" ht="13.5" hidden="false" customHeight="true" outlineLevel="0" collapsed="false">
      <c r="A283" s="18" t="s">
        <v>352</v>
      </c>
      <c r="B283" s="25" t="s">
        <v>59</v>
      </c>
      <c r="C283" s="20" t="s">
        <v>360</v>
      </c>
      <c r="D283" s="21"/>
      <c r="E283" s="21"/>
      <c r="F283" s="22"/>
      <c r="G283" s="23"/>
    </row>
    <row r="284" customFormat="false" ht="13.5" hidden="false" customHeight="true" outlineLevel="0" collapsed="false">
      <c r="A284" s="18" t="s">
        <v>352</v>
      </c>
      <c r="B284" s="25" t="s">
        <v>59</v>
      </c>
      <c r="C284" s="20" t="s">
        <v>361</v>
      </c>
      <c r="D284" s="21"/>
      <c r="E284" s="21"/>
      <c r="F284" s="22"/>
      <c r="G284" s="23"/>
    </row>
    <row r="285" customFormat="false" ht="13.5" hidden="false" customHeight="true" outlineLevel="0" collapsed="false">
      <c r="A285" s="18" t="s">
        <v>352</v>
      </c>
      <c r="B285" s="25" t="s">
        <v>59</v>
      </c>
      <c r="C285" s="20" t="s">
        <v>362</v>
      </c>
      <c r="D285" s="21"/>
      <c r="E285" s="21"/>
      <c r="F285" s="22"/>
      <c r="G285" s="23"/>
    </row>
    <row r="286" customFormat="false" ht="15.75" hidden="false" customHeight="true" outlineLevel="0" collapsed="false">
      <c r="A286" s="26"/>
      <c r="B286" s="27" t="s">
        <v>64</v>
      </c>
      <c r="C286" s="28" t="s">
        <v>363</v>
      </c>
      <c r="D286" s="29" t="n">
        <f aca="false">COUNTIFS($A$276:$A$285,"Day 24",$D$276:$D$285,"&lt;&gt;")/10</f>
        <v>0</v>
      </c>
      <c r="E286" s="28" t="s">
        <v>66</v>
      </c>
      <c r="F286" s="30" t="str">
        <f aca="false">IFERROR(AVERAGEIFS($F$276:$F$285,$D$276:$D$285,"&lt;&gt;"),"-")</f>
        <v>-</v>
      </c>
      <c r="G286" s="26"/>
    </row>
    <row r="287" customFormat="false" ht="18" hidden="false" customHeight="true" outlineLevel="0" collapsed="false">
      <c r="A287" s="17" t="s">
        <v>364</v>
      </c>
      <c r="B287" s="17"/>
      <c r="C287" s="17"/>
      <c r="D287" s="17"/>
      <c r="E287" s="17"/>
      <c r="F287" s="17"/>
      <c r="G287" s="17"/>
    </row>
    <row r="288" customFormat="false" ht="13.5" hidden="false" customHeight="true" outlineLevel="0" collapsed="false">
      <c r="A288" s="18" t="s">
        <v>365</v>
      </c>
      <c r="B288" s="19" t="s">
        <v>54</v>
      </c>
      <c r="C288" s="20" t="s">
        <v>366</v>
      </c>
      <c r="D288" s="21"/>
      <c r="E288" s="21"/>
      <c r="F288" s="22"/>
      <c r="G288" s="23"/>
    </row>
    <row r="289" customFormat="false" ht="13.5" hidden="false" customHeight="true" outlineLevel="0" collapsed="false">
      <c r="A289" s="18" t="s">
        <v>365</v>
      </c>
      <c r="B289" s="31" t="s">
        <v>69</v>
      </c>
      <c r="C289" s="20" t="s">
        <v>367</v>
      </c>
      <c r="D289" s="21"/>
      <c r="E289" s="21"/>
      <c r="F289" s="22"/>
      <c r="G289" s="23"/>
    </row>
    <row r="290" customFormat="false" ht="13.5" hidden="false" customHeight="true" outlineLevel="0" collapsed="false">
      <c r="A290" s="18" t="s">
        <v>365</v>
      </c>
      <c r="B290" s="31" t="s">
        <v>69</v>
      </c>
      <c r="C290" s="20" t="s">
        <v>368</v>
      </c>
      <c r="D290" s="21"/>
      <c r="E290" s="21"/>
      <c r="F290" s="22"/>
      <c r="G290" s="23"/>
    </row>
    <row r="291" customFormat="false" ht="13.5" hidden="false" customHeight="true" outlineLevel="0" collapsed="false">
      <c r="A291" s="18" t="s">
        <v>365</v>
      </c>
      <c r="B291" s="24" t="s">
        <v>56</v>
      </c>
      <c r="C291" s="20" t="s">
        <v>369</v>
      </c>
      <c r="D291" s="21"/>
      <c r="E291" s="21"/>
      <c r="F291" s="22"/>
      <c r="G291" s="23"/>
    </row>
    <row r="292" customFormat="false" ht="13.5" hidden="false" customHeight="true" outlineLevel="0" collapsed="false">
      <c r="A292" s="18" t="s">
        <v>365</v>
      </c>
      <c r="B292" s="25" t="s">
        <v>59</v>
      </c>
      <c r="C292" s="20" t="s">
        <v>370</v>
      </c>
      <c r="D292" s="21"/>
      <c r="E292" s="21"/>
      <c r="F292" s="22"/>
      <c r="G292" s="23"/>
    </row>
    <row r="293" customFormat="false" ht="13.5" hidden="false" customHeight="true" outlineLevel="0" collapsed="false">
      <c r="A293" s="18" t="s">
        <v>365</v>
      </c>
      <c r="B293" s="25" t="s">
        <v>59</v>
      </c>
      <c r="C293" s="20" t="s">
        <v>371</v>
      </c>
      <c r="D293" s="21"/>
      <c r="E293" s="21"/>
      <c r="F293" s="22"/>
      <c r="G293" s="23"/>
    </row>
    <row r="294" customFormat="false" ht="13.5" hidden="false" customHeight="true" outlineLevel="0" collapsed="false">
      <c r="A294" s="18" t="s">
        <v>365</v>
      </c>
      <c r="B294" s="25" t="s">
        <v>59</v>
      </c>
      <c r="C294" s="20" t="s">
        <v>372</v>
      </c>
      <c r="D294" s="21"/>
      <c r="E294" s="21"/>
      <c r="F294" s="22"/>
      <c r="G294" s="23"/>
    </row>
    <row r="295" customFormat="false" ht="13.5" hidden="false" customHeight="true" outlineLevel="0" collapsed="false">
      <c r="A295" s="18" t="s">
        <v>365</v>
      </c>
      <c r="B295" s="25" t="s">
        <v>59</v>
      </c>
      <c r="C295" s="20" t="s">
        <v>373</v>
      </c>
      <c r="D295" s="21"/>
      <c r="E295" s="21"/>
      <c r="F295" s="22"/>
      <c r="G295" s="23"/>
    </row>
    <row r="296" customFormat="false" ht="13.5" hidden="false" customHeight="true" outlineLevel="0" collapsed="false">
      <c r="A296" s="18" t="s">
        <v>365</v>
      </c>
      <c r="B296" s="25" t="s">
        <v>59</v>
      </c>
      <c r="C296" s="20" t="s">
        <v>374</v>
      </c>
      <c r="D296" s="21"/>
      <c r="E296" s="21"/>
      <c r="F296" s="22"/>
      <c r="G296" s="23"/>
    </row>
    <row r="297" customFormat="false" ht="13.5" hidden="false" customHeight="true" outlineLevel="0" collapsed="false">
      <c r="A297" s="18" t="s">
        <v>365</v>
      </c>
      <c r="B297" s="25" t="s">
        <v>59</v>
      </c>
      <c r="C297" s="20" t="s">
        <v>375</v>
      </c>
      <c r="D297" s="21"/>
      <c r="E297" s="21"/>
      <c r="F297" s="22"/>
      <c r="G297" s="23"/>
    </row>
    <row r="298" customFormat="false" ht="15.75" hidden="false" customHeight="true" outlineLevel="0" collapsed="false">
      <c r="A298" s="26"/>
      <c r="B298" s="27" t="s">
        <v>64</v>
      </c>
      <c r="C298" s="28" t="s">
        <v>376</v>
      </c>
      <c r="D298" s="29" t="n">
        <f aca="false">COUNTIFS($A$288:$A$297,"Day 25",$D$288:$D$297,"&lt;&gt;")/10</f>
        <v>0</v>
      </c>
      <c r="E298" s="28" t="s">
        <v>66</v>
      </c>
      <c r="F298" s="30" t="str">
        <f aca="false">IFERROR(AVERAGEIFS($F$288:$F$297,$D$288:$D$297,"&lt;&gt;"),"-")</f>
        <v>-</v>
      </c>
      <c r="G298" s="26"/>
    </row>
    <row r="299" customFormat="false" ht="18" hidden="false" customHeight="true" outlineLevel="0" collapsed="false">
      <c r="A299" s="17" t="s">
        <v>377</v>
      </c>
      <c r="B299" s="17"/>
      <c r="C299" s="17"/>
      <c r="D299" s="17"/>
      <c r="E299" s="17"/>
      <c r="F299" s="17"/>
      <c r="G299" s="17"/>
    </row>
    <row r="300" customFormat="false" ht="13.5" hidden="false" customHeight="true" outlineLevel="0" collapsed="false">
      <c r="A300" s="18" t="s">
        <v>378</v>
      </c>
      <c r="B300" s="19" t="s">
        <v>54</v>
      </c>
      <c r="C300" s="20" t="s">
        <v>379</v>
      </c>
      <c r="D300" s="21"/>
      <c r="E300" s="21"/>
      <c r="F300" s="22"/>
      <c r="G300" s="23"/>
    </row>
    <row r="301" customFormat="false" ht="13.5" hidden="false" customHeight="true" outlineLevel="0" collapsed="false">
      <c r="A301" s="18" t="s">
        <v>378</v>
      </c>
      <c r="B301" s="31" t="s">
        <v>69</v>
      </c>
      <c r="C301" s="20" t="s">
        <v>368</v>
      </c>
      <c r="D301" s="21"/>
      <c r="E301" s="21"/>
      <c r="F301" s="22"/>
      <c r="G301" s="23"/>
    </row>
    <row r="302" customFormat="false" ht="13.5" hidden="false" customHeight="true" outlineLevel="0" collapsed="false">
      <c r="A302" s="18" t="s">
        <v>378</v>
      </c>
      <c r="B302" s="31" t="s">
        <v>69</v>
      </c>
      <c r="C302" s="20" t="s">
        <v>380</v>
      </c>
      <c r="D302" s="21"/>
      <c r="E302" s="21"/>
      <c r="F302" s="22"/>
      <c r="G302" s="23"/>
    </row>
    <row r="303" customFormat="false" ht="13.5" hidden="false" customHeight="true" outlineLevel="0" collapsed="false">
      <c r="A303" s="18" t="s">
        <v>378</v>
      </c>
      <c r="B303" s="24" t="s">
        <v>56</v>
      </c>
      <c r="C303" s="20" t="s">
        <v>381</v>
      </c>
      <c r="D303" s="21"/>
      <c r="E303" s="21"/>
      <c r="F303" s="22"/>
      <c r="G303" s="23"/>
    </row>
    <row r="304" customFormat="false" ht="13.5" hidden="false" customHeight="true" outlineLevel="0" collapsed="false">
      <c r="A304" s="18" t="s">
        <v>378</v>
      </c>
      <c r="B304" s="24" t="s">
        <v>56</v>
      </c>
      <c r="C304" s="20" t="s">
        <v>382</v>
      </c>
      <c r="D304" s="21"/>
      <c r="E304" s="21"/>
      <c r="F304" s="22"/>
      <c r="G304" s="23"/>
    </row>
    <row r="305" customFormat="false" ht="13.5" hidden="false" customHeight="true" outlineLevel="0" collapsed="false">
      <c r="A305" s="18" t="s">
        <v>378</v>
      </c>
      <c r="B305" s="25" t="s">
        <v>59</v>
      </c>
      <c r="C305" s="20" t="s">
        <v>383</v>
      </c>
      <c r="D305" s="21"/>
      <c r="E305" s="21"/>
      <c r="F305" s="22"/>
      <c r="G305" s="23"/>
    </row>
    <row r="306" customFormat="false" ht="13.5" hidden="false" customHeight="true" outlineLevel="0" collapsed="false">
      <c r="A306" s="18" t="s">
        <v>378</v>
      </c>
      <c r="B306" s="25" t="s">
        <v>59</v>
      </c>
      <c r="C306" s="20" t="s">
        <v>384</v>
      </c>
      <c r="D306" s="21"/>
      <c r="E306" s="21"/>
      <c r="F306" s="22"/>
      <c r="G306" s="23"/>
    </row>
    <row r="307" customFormat="false" ht="13.5" hidden="false" customHeight="true" outlineLevel="0" collapsed="false">
      <c r="A307" s="18" t="s">
        <v>378</v>
      </c>
      <c r="B307" s="25" t="s">
        <v>59</v>
      </c>
      <c r="C307" s="20" t="s">
        <v>385</v>
      </c>
      <c r="D307" s="21"/>
      <c r="E307" s="21"/>
      <c r="F307" s="22"/>
      <c r="G307" s="23"/>
    </row>
    <row r="308" customFormat="false" ht="13.5" hidden="false" customHeight="true" outlineLevel="0" collapsed="false">
      <c r="A308" s="18" t="s">
        <v>378</v>
      </c>
      <c r="B308" s="25" t="s">
        <v>59</v>
      </c>
      <c r="C308" s="20" t="s">
        <v>386</v>
      </c>
      <c r="D308" s="21"/>
      <c r="E308" s="21"/>
      <c r="F308" s="22"/>
      <c r="G308" s="23"/>
    </row>
    <row r="309" customFormat="false" ht="13.5" hidden="false" customHeight="true" outlineLevel="0" collapsed="false">
      <c r="A309" s="18" t="s">
        <v>378</v>
      </c>
      <c r="B309" s="25" t="s">
        <v>59</v>
      </c>
      <c r="C309" s="20" t="s">
        <v>387</v>
      </c>
      <c r="D309" s="21"/>
      <c r="E309" s="21"/>
      <c r="F309" s="22"/>
      <c r="G309" s="23"/>
    </row>
    <row r="310" customFormat="false" ht="13.5" hidden="false" customHeight="true" outlineLevel="0" collapsed="false">
      <c r="A310" s="18" t="s">
        <v>378</v>
      </c>
      <c r="B310" s="25" t="s">
        <v>59</v>
      </c>
      <c r="C310" s="20" t="s">
        <v>388</v>
      </c>
      <c r="D310" s="21"/>
      <c r="E310" s="21"/>
      <c r="F310" s="22"/>
      <c r="G310" s="23"/>
    </row>
    <row r="311" customFormat="false" ht="15.75" hidden="false" customHeight="true" outlineLevel="0" collapsed="false">
      <c r="A311" s="26"/>
      <c r="B311" s="27" t="s">
        <v>64</v>
      </c>
      <c r="C311" s="28" t="s">
        <v>389</v>
      </c>
      <c r="D311" s="29" t="n">
        <f aca="false">COUNTIFS($A$300:$A$310,"Day 26",$D$300:$D$310,"&lt;&gt;")/11</f>
        <v>0</v>
      </c>
      <c r="E311" s="28" t="s">
        <v>66</v>
      </c>
      <c r="F311" s="30" t="str">
        <f aca="false">IFERROR(AVERAGEIFS($F$300:$F$310,$D$300:$D$310,"&lt;&gt;"),"-")</f>
        <v>-</v>
      </c>
      <c r="G311" s="26"/>
    </row>
    <row r="312" customFormat="false" ht="18" hidden="false" customHeight="true" outlineLevel="0" collapsed="false">
      <c r="A312" s="17" t="s">
        <v>390</v>
      </c>
      <c r="B312" s="17"/>
      <c r="C312" s="17"/>
      <c r="D312" s="17"/>
      <c r="E312" s="17"/>
      <c r="F312" s="17"/>
      <c r="G312" s="17"/>
    </row>
    <row r="313" customFormat="false" ht="13.5" hidden="false" customHeight="true" outlineLevel="0" collapsed="false">
      <c r="A313" s="18" t="s">
        <v>391</v>
      </c>
      <c r="B313" s="19" t="s">
        <v>54</v>
      </c>
      <c r="C313" s="20" t="s">
        <v>392</v>
      </c>
      <c r="D313" s="21"/>
      <c r="E313" s="21"/>
      <c r="F313" s="22"/>
      <c r="G313" s="23"/>
    </row>
    <row r="314" customFormat="false" ht="13.5" hidden="false" customHeight="true" outlineLevel="0" collapsed="false">
      <c r="A314" s="18" t="s">
        <v>391</v>
      </c>
      <c r="B314" s="31" t="s">
        <v>69</v>
      </c>
      <c r="C314" s="20" t="s">
        <v>393</v>
      </c>
      <c r="D314" s="21"/>
      <c r="E314" s="21"/>
      <c r="F314" s="22"/>
      <c r="G314" s="23"/>
    </row>
    <row r="315" customFormat="false" ht="13.5" hidden="false" customHeight="true" outlineLevel="0" collapsed="false">
      <c r="A315" s="18" t="s">
        <v>391</v>
      </c>
      <c r="B315" s="31" t="s">
        <v>69</v>
      </c>
      <c r="C315" s="20" t="s">
        <v>394</v>
      </c>
      <c r="D315" s="21"/>
      <c r="E315" s="21"/>
      <c r="F315" s="22"/>
      <c r="G315" s="23"/>
    </row>
    <row r="316" customFormat="false" ht="13.5" hidden="false" customHeight="true" outlineLevel="0" collapsed="false">
      <c r="A316" s="18" t="s">
        <v>391</v>
      </c>
      <c r="B316" s="24" t="s">
        <v>56</v>
      </c>
      <c r="C316" s="20" t="s">
        <v>395</v>
      </c>
      <c r="D316" s="21"/>
      <c r="E316" s="21"/>
      <c r="F316" s="22"/>
      <c r="G316" s="23"/>
    </row>
    <row r="317" customFormat="false" ht="13.5" hidden="false" customHeight="true" outlineLevel="0" collapsed="false">
      <c r="A317" s="18" t="s">
        <v>391</v>
      </c>
      <c r="B317" s="24" t="s">
        <v>56</v>
      </c>
      <c r="C317" s="20" t="s">
        <v>396</v>
      </c>
      <c r="D317" s="21"/>
      <c r="E317" s="21"/>
      <c r="F317" s="22"/>
      <c r="G317" s="23"/>
    </row>
    <row r="318" customFormat="false" ht="13.5" hidden="false" customHeight="true" outlineLevel="0" collapsed="false">
      <c r="A318" s="18" t="s">
        <v>391</v>
      </c>
      <c r="B318" s="25" t="s">
        <v>59</v>
      </c>
      <c r="C318" s="20" t="s">
        <v>397</v>
      </c>
      <c r="D318" s="21"/>
      <c r="E318" s="21"/>
      <c r="F318" s="22"/>
      <c r="G318" s="23"/>
    </row>
    <row r="319" customFormat="false" ht="13.5" hidden="false" customHeight="true" outlineLevel="0" collapsed="false">
      <c r="A319" s="18" t="s">
        <v>391</v>
      </c>
      <c r="B319" s="25" t="s">
        <v>59</v>
      </c>
      <c r="C319" s="20" t="s">
        <v>398</v>
      </c>
      <c r="D319" s="21"/>
      <c r="E319" s="21"/>
      <c r="F319" s="22"/>
      <c r="G319" s="23"/>
    </row>
    <row r="320" customFormat="false" ht="13.5" hidden="false" customHeight="true" outlineLevel="0" collapsed="false">
      <c r="A320" s="18" t="s">
        <v>391</v>
      </c>
      <c r="B320" s="25" t="s">
        <v>59</v>
      </c>
      <c r="C320" s="20" t="s">
        <v>399</v>
      </c>
      <c r="D320" s="21"/>
      <c r="E320" s="21"/>
      <c r="F320" s="22"/>
      <c r="G320" s="23"/>
    </row>
    <row r="321" customFormat="false" ht="13.5" hidden="false" customHeight="true" outlineLevel="0" collapsed="false">
      <c r="A321" s="18" t="s">
        <v>391</v>
      </c>
      <c r="B321" s="25" t="s">
        <v>59</v>
      </c>
      <c r="C321" s="20" t="s">
        <v>400</v>
      </c>
      <c r="D321" s="21"/>
      <c r="E321" s="21"/>
      <c r="F321" s="22"/>
      <c r="G321" s="23"/>
    </row>
    <row r="322" customFormat="false" ht="13.5" hidden="false" customHeight="true" outlineLevel="0" collapsed="false">
      <c r="A322" s="18" t="s">
        <v>391</v>
      </c>
      <c r="B322" s="25" t="s">
        <v>59</v>
      </c>
      <c r="C322" s="20" t="s">
        <v>401</v>
      </c>
      <c r="D322" s="21"/>
      <c r="E322" s="21"/>
      <c r="F322" s="22"/>
      <c r="G322" s="23"/>
    </row>
    <row r="323" customFormat="false" ht="13.5" hidden="false" customHeight="true" outlineLevel="0" collapsed="false">
      <c r="A323" s="18" t="s">
        <v>391</v>
      </c>
      <c r="B323" s="25" t="s">
        <v>59</v>
      </c>
      <c r="C323" s="20" t="s">
        <v>402</v>
      </c>
      <c r="D323" s="21"/>
      <c r="E323" s="21"/>
      <c r="F323" s="22"/>
      <c r="G323" s="23"/>
    </row>
    <row r="324" customFormat="false" ht="15.75" hidden="false" customHeight="true" outlineLevel="0" collapsed="false">
      <c r="A324" s="26"/>
      <c r="B324" s="27" t="s">
        <v>64</v>
      </c>
      <c r="C324" s="28" t="s">
        <v>403</v>
      </c>
      <c r="D324" s="29" t="n">
        <f aca="false">COUNTIFS($A$313:$A$323,"Day 27",$D$313:$D$323,"&lt;&gt;")/11</f>
        <v>0</v>
      </c>
      <c r="E324" s="28" t="s">
        <v>66</v>
      </c>
      <c r="F324" s="30" t="str">
        <f aca="false">IFERROR(AVERAGEIFS($F$313:$F$323,$D$313:$D$323,"&lt;&gt;"),"-")</f>
        <v>-</v>
      </c>
      <c r="G324" s="26"/>
    </row>
    <row r="325" customFormat="false" ht="18" hidden="false" customHeight="true" outlineLevel="0" collapsed="false">
      <c r="A325" s="17" t="s">
        <v>404</v>
      </c>
      <c r="B325" s="17"/>
      <c r="C325" s="17"/>
      <c r="D325" s="17"/>
      <c r="E325" s="17"/>
      <c r="F325" s="17"/>
      <c r="G325" s="17"/>
    </row>
    <row r="326" customFormat="false" ht="13.5" hidden="false" customHeight="true" outlineLevel="0" collapsed="false">
      <c r="A326" s="18" t="s">
        <v>405</v>
      </c>
      <c r="B326" s="19" t="s">
        <v>54</v>
      </c>
      <c r="C326" s="20" t="s">
        <v>406</v>
      </c>
      <c r="D326" s="21"/>
      <c r="E326" s="21"/>
      <c r="F326" s="22"/>
      <c r="G326" s="23"/>
    </row>
    <row r="327" customFormat="false" ht="13.5" hidden="false" customHeight="true" outlineLevel="0" collapsed="false">
      <c r="A327" s="18" t="s">
        <v>405</v>
      </c>
      <c r="B327" s="31" t="s">
        <v>69</v>
      </c>
      <c r="C327" s="20" t="s">
        <v>407</v>
      </c>
      <c r="D327" s="21"/>
      <c r="E327" s="21"/>
      <c r="F327" s="22"/>
      <c r="G327" s="23"/>
    </row>
    <row r="328" customFormat="false" ht="13.5" hidden="false" customHeight="true" outlineLevel="0" collapsed="false">
      <c r="A328" s="18" t="s">
        <v>405</v>
      </c>
      <c r="B328" s="31" t="s">
        <v>69</v>
      </c>
      <c r="C328" s="20" t="s">
        <v>408</v>
      </c>
      <c r="D328" s="21"/>
      <c r="E328" s="21"/>
      <c r="F328" s="22"/>
      <c r="G328" s="23"/>
    </row>
    <row r="329" customFormat="false" ht="13.5" hidden="false" customHeight="true" outlineLevel="0" collapsed="false">
      <c r="A329" s="18" t="s">
        <v>405</v>
      </c>
      <c r="B329" s="24" t="s">
        <v>56</v>
      </c>
      <c r="C329" s="20" t="s">
        <v>409</v>
      </c>
      <c r="D329" s="21"/>
      <c r="E329" s="21"/>
      <c r="F329" s="22"/>
      <c r="G329" s="23"/>
    </row>
    <row r="330" customFormat="false" ht="13.5" hidden="false" customHeight="true" outlineLevel="0" collapsed="false">
      <c r="A330" s="18" t="s">
        <v>405</v>
      </c>
      <c r="B330" s="25" t="s">
        <v>59</v>
      </c>
      <c r="C330" s="20" t="s">
        <v>410</v>
      </c>
      <c r="D330" s="21"/>
      <c r="E330" s="21"/>
      <c r="F330" s="22"/>
      <c r="G330" s="23"/>
    </row>
    <row r="331" customFormat="false" ht="13.5" hidden="false" customHeight="true" outlineLevel="0" collapsed="false">
      <c r="A331" s="18" t="s">
        <v>405</v>
      </c>
      <c r="B331" s="25" t="s">
        <v>59</v>
      </c>
      <c r="C331" s="20" t="s">
        <v>411</v>
      </c>
      <c r="D331" s="21"/>
      <c r="E331" s="21"/>
      <c r="F331" s="22"/>
      <c r="G331" s="23"/>
    </row>
    <row r="332" customFormat="false" ht="13.5" hidden="false" customHeight="true" outlineLevel="0" collapsed="false">
      <c r="A332" s="18" t="s">
        <v>405</v>
      </c>
      <c r="B332" s="25" t="s">
        <v>59</v>
      </c>
      <c r="C332" s="20" t="s">
        <v>412</v>
      </c>
      <c r="D332" s="21"/>
      <c r="E332" s="21"/>
      <c r="F332" s="22"/>
      <c r="G332" s="23"/>
    </row>
    <row r="333" customFormat="false" ht="13.5" hidden="false" customHeight="true" outlineLevel="0" collapsed="false">
      <c r="A333" s="18" t="s">
        <v>405</v>
      </c>
      <c r="B333" s="25" t="s">
        <v>59</v>
      </c>
      <c r="C333" s="20" t="s">
        <v>413</v>
      </c>
      <c r="D333" s="21"/>
      <c r="E333" s="21"/>
      <c r="F333" s="22"/>
      <c r="G333" s="23"/>
    </row>
    <row r="334" customFormat="false" ht="13.5" hidden="false" customHeight="true" outlineLevel="0" collapsed="false">
      <c r="A334" s="18" t="s">
        <v>405</v>
      </c>
      <c r="B334" s="25" t="s">
        <v>59</v>
      </c>
      <c r="C334" s="20" t="s">
        <v>414</v>
      </c>
      <c r="D334" s="21"/>
      <c r="E334" s="21"/>
      <c r="F334" s="22"/>
      <c r="G334" s="23"/>
    </row>
    <row r="335" customFormat="false" ht="13.5" hidden="false" customHeight="true" outlineLevel="0" collapsed="false">
      <c r="A335" s="18" t="s">
        <v>405</v>
      </c>
      <c r="B335" s="25" t="s">
        <v>59</v>
      </c>
      <c r="C335" s="20" t="s">
        <v>415</v>
      </c>
      <c r="D335" s="21"/>
      <c r="E335" s="21"/>
      <c r="F335" s="22"/>
      <c r="G335" s="23"/>
    </row>
    <row r="336" customFormat="false" ht="15.75" hidden="false" customHeight="true" outlineLevel="0" collapsed="false">
      <c r="A336" s="26"/>
      <c r="B336" s="27" t="s">
        <v>64</v>
      </c>
      <c r="C336" s="28" t="s">
        <v>416</v>
      </c>
      <c r="D336" s="29" t="n">
        <f aca="false">COUNTIFS($A$326:$A$335,"Day 28",$D$326:$D$335,"&lt;&gt;")/10</f>
        <v>0</v>
      </c>
      <c r="E336" s="28" t="s">
        <v>66</v>
      </c>
      <c r="F336" s="30" t="str">
        <f aca="false">IFERROR(AVERAGEIFS($F$326:$F$335,$D$326:$D$335,"&lt;&gt;"),"-")</f>
        <v>-</v>
      </c>
      <c r="G336" s="26"/>
    </row>
    <row r="337" customFormat="false" ht="18" hidden="false" customHeight="true" outlineLevel="0" collapsed="false">
      <c r="A337" s="17" t="s">
        <v>417</v>
      </c>
      <c r="B337" s="17"/>
      <c r="C337" s="17"/>
      <c r="D337" s="17"/>
      <c r="E337" s="17"/>
      <c r="F337" s="17"/>
      <c r="G337" s="17"/>
    </row>
    <row r="338" customFormat="false" ht="13.5" hidden="false" customHeight="true" outlineLevel="0" collapsed="false">
      <c r="A338" s="18" t="s">
        <v>418</v>
      </c>
      <c r="B338" s="19" t="s">
        <v>54</v>
      </c>
      <c r="C338" s="20" t="s">
        <v>419</v>
      </c>
      <c r="D338" s="21"/>
      <c r="E338" s="21"/>
      <c r="F338" s="22"/>
      <c r="G338" s="23"/>
    </row>
    <row r="339" customFormat="false" ht="13.5" hidden="false" customHeight="true" outlineLevel="0" collapsed="false">
      <c r="A339" s="18" t="s">
        <v>418</v>
      </c>
      <c r="B339" s="31" t="s">
        <v>69</v>
      </c>
      <c r="C339" s="20" t="s">
        <v>420</v>
      </c>
      <c r="D339" s="21"/>
      <c r="E339" s="21"/>
      <c r="F339" s="22"/>
      <c r="G339" s="23"/>
    </row>
    <row r="340" customFormat="false" ht="13.5" hidden="false" customHeight="true" outlineLevel="0" collapsed="false">
      <c r="A340" s="18" t="s">
        <v>418</v>
      </c>
      <c r="B340" s="31" t="s">
        <v>69</v>
      </c>
      <c r="C340" s="20" t="s">
        <v>421</v>
      </c>
      <c r="D340" s="21"/>
      <c r="E340" s="21"/>
      <c r="F340" s="22"/>
      <c r="G340" s="23"/>
    </row>
    <row r="341" customFormat="false" ht="13.5" hidden="false" customHeight="true" outlineLevel="0" collapsed="false">
      <c r="A341" s="18" t="s">
        <v>418</v>
      </c>
      <c r="B341" s="24" t="s">
        <v>56</v>
      </c>
      <c r="C341" s="20" t="s">
        <v>422</v>
      </c>
      <c r="D341" s="21"/>
      <c r="E341" s="21"/>
      <c r="F341" s="22"/>
      <c r="G341" s="23"/>
    </row>
    <row r="342" customFormat="false" ht="13.5" hidden="false" customHeight="true" outlineLevel="0" collapsed="false">
      <c r="A342" s="18" t="s">
        <v>418</v>
      </c>
      <c r="B342" s="25" t="s">
        <v>59</v>
      </c>
      <c r="C342" s="20" t="s">
        <v>423</v>
      </c>
      <c r="D342" s="21"/>
      <c r="E342" s="21"/>
      <c r="F342" s="22"/>
      <c r="G342" s="23"/>
    </row>
    <row r="343" customFormat="false" ht="13.5" hidden="false" customHeight="true" outlineLevel="0" collapsed="false">
      <c r="A343" s="18" t="s">
        <v>418</v>
      </c>
      <c r="B343" s="25" t="s">
        <v>59</v>
      </c>
      <c r="C343" s="20" t="s">
        <v>424</v>
      </c>
      <c r="D343" s="21"/>
      <c r="E343" s="21"/>
      <c r="F343" s="22"/>
      <c r="G343" s="23"/>
    </row>
    <row r="344" customFormat="false" ht="13.5" hidden="false" customHeight="true" outlineLevel="0" collapsed="false">
      <c r="A344" s="18" t="s">
        <v>418</v>
      </c>
      <c r="B344" s="25" t="s">
        <v>59</v>
      </c>
      <c r="C344" s="20" t="s">
        <v>425</v>
      </c>
      <c r="D344" s="21"/>
      <c r="E344" s="21"/>
      <c r="F344" s="22"/>
      <c r="G344" s="23"/>
    </row>
    <row r="345" customFormat="false" ht="13.5" hidden="false" customHeight="true" outlineLevel="0" collapsed="false">
      <c r="A345" s="18" t="s">
        <v>418</v>
      </c>
      <c r="B345" s="25" t="s">
        <v>59</v>
      </c>
      <c r="C345" s="20" t="s">
        <v>426</v>
      </c>
      <c r="D345" s="21"/>
      <c r="E345" s="21"/>
      <c r="F345" s="22"/>
      <c r="G345" s="23"/>
    </row>
    <row r="346" customFormat="false" ht="13.5" hidden="false" customHeight="true" outlineLevel="0" collapsed="false">
      <c r="A346" s="18" t="s">
        <v>418</v>
      </c>
      <c r="B346" s="25" t="s">
        <v>59</v>
      </c>
      <c r="C346" s="20" t="s">
        <v>427</v>
      </c>
      <c r="D346" s="21"/>
      <c r="E346" s="21"/>
      <c r="F346" s="22"/>
      <c r="G346" s="23"/>
    </row>
    <row r="347" customFormat="false" ht="13.5" hidden="false" customHeight="true" outlineLevel="0" collapsed="false">
      <c r="A347" s="18" t="s">
        <v>418</v>
      </c>
      <c r="B347" s="25" t="s">
        <v>59</v>
      </c>
      <c r="C347" s="20" t="s">
        <v>428</v>
      </c>
      <c r="D347" s="21"/>
      <c r="E347" s="21"/>
      <c r="F347" s="22"/>
      <c r="G347" s="23"/>
    </row>
    <row r="348" customFormat="false" ht="15.75" hidden="false" customHeight="true" outlineLevel="0" collapsed="false">
      <c r="A348" s="26"/>
      <c r="B348" s="27" t="s">
        <v>64</v>
      </c>
      <c r="C348" s="28" t="s">
        <v>429</v>
      </c>
      <c r="D348" s="29" t="n">
        <f aca="false">COUNTIFS($A$338:$A$347,"Day 29",$D$338:$D$347,"&lt;&gt;")/10</f>
        <v>0</v>
      </c>
      <c r="E348" s="28" t="s">
        <v>66</v>
      </c>
      <c r="F348" s="30" t="str">
        <f aca="false">IFERROR(AVERAGEIFS($F$338:$F$347,$D$338:$D$347,"&lt;&gt;"),"-")</f>
        <v>-</v>
      </c>
      <c r="G348" s="26"/>
    </row>
    <row r="349" customFormat="false" ht="18" hidden="false" customHeight="true" outlineLevel="0" collapsed="false">
      <c r="A349" s="17" t="s">
        <v>430</v>
      </c>
      <c r="B349" s="17"/>
      <c r="C349" s="17"/>
      <c r="D349" s="17"/>
      <c r="E349" s="17"/>
      <c r="F349" s="17"/>
      <c r="G349" s="17"/>
    </row>
    <row r="350" customFormat="false" ht="13.5" hidden="false" customHeight="true" outlineLevel="0" collapsed="false">
      <c r="A350" s="18" t="s">
        <v>431</v>
      </c>
      <c r="B350" s="19" t="s">
        <v>54</v>
      </c>
      <c r="C350" s="20" t="s">
        <v>432</v>
      </c>
      <c r="D350" s="21"/>
      <c r="E350" s="21"/>
      <c r="F350" s="22"/>
      <c r="G350" s="23"/>
    </row>
    <row r="351" customFormat="false" ht="13.5" hidden="false" customHeight="true" outlineLevel="0" collapsed="false">
      <c r="A351" s="18" t="s">
        <v>431</v>
      </c>
      <c r="B351" s="31" t="s">
        <v>69</v>
      </c>
      <c r="C351" s="20" t="s">
        <v>433</v>
      </c>
      <c r="D351" s="21"/>
      <c r="E351" s="21"/>
      <c r="F351" s="22"/>
      <c r="G351" s="23"/>
    </row>
    <row r="352" customFormat="false" ht="13.5" hidden="false" customHeight="true" outlineLevel="0" collapsed="false">
      <c r="A352" s="18" t="s">
        <v>431</v>
      </c>
      <c r="B352" s="31" t="s">
        <v>69</v>
      </c>
      <c r="C352" s="20" t="s">
        <v>434</v>
      </c>
      <c r="D352" s="21"/>
      <c r="E352" s="21"/>
      <c r="F352" s="22"/>
      <c r="G352" s="23"/>
    </row>
    <row r="353" customFormat="false" ht="13.5" hidden="false" customHeight="true" outlineLevel="0" collapsed="false">
      <c r="A353" s="18" t="s">
        <v>431</v>
      </c>
      <c r="B353" s="24" t="s">
        <v>56</v>
      </c>
      <c r="C353" s="20" t="s">
        <v>435</v>
      </c>
      <c r="D353" s="21"/>
      <c r="E353" s="21"/>
      <c r="F353" s="22"/>
      <c r="G353" s="23"/>
    </row>
    <row r="354" customFormat="false" ht="13.5" hidden="false" customHeight="true" outlineLevel="0" collapsed="false">
      <c r="A354" s="18" t="s">
        <v>431</v>
      </c>
      <c r="B354" s="25" t="s">
        <v>59</v>
      </c>
      <c r="C354" s="20" t="s">
        <v>436</v>
      </c>
      <c r="D354" s="21"/>
      <c r="E354" s="21"/>
      <c r="F354" s="22"/>
      <c r="G354" s="23"/>
    </row>
    <row r="355" customFormat="false" ht="13.5" hidden="false" customHeight="true" outlineLevel="0" collapsed="false">
      <c r="A355" s="18" t="s">
        <v>431</v>
      </c>
      <c r="B355" s="25" t="s">
        <v>59</v>
      </c>
      <c r="C355" s="20" t="s">
        <v>437</v>
      </c>
      <c r="D355" s="21"/>
      <c r="E355" s="21"/>
      <c r="F355" s="22"/>
      <c r="G355" s="23"/>
    </row>
    <row r="356" customFormat="false" ht="13.5" hidden="false" customHeight="true" outlineLevel="0" collapsed="false">
      <c r="A356" s="18" t="s">
        <v>431</v>
      </c>
      <c r="B356" s="25" t="s">
        <v>59</v>
      </c>
      <c r="C356" s="20" t="s">
        <v>438</v>
      </c>
      <c r="D356" s="21"/>
      <c r="E356" s="21"/>
      <c r="F356" s="22"/>
      <c r="G356" s="23"/>
    </row>
    <row r="357" customFormat="false" ht="13.5" hidden="false" customHeight="true" outlineLevel="0" collapsed="false">
      <c r="A357" s="18" t="s">
        <v>431</v>
      </c>
      <c r="B357" s="25" t="s">
        <v>59</v>
      </c>
      <c r="C357" s="20" t="s">
        <v>439</v>
      </c>
      <c r="D357" s="21"/>
      <c r="E357" s="21"/>
      <c r="F357" s="22"/>
      <c r="G357" s="23"/>
    </row>
    <row r="358" customFormat="false" ht="13.5" hidden="false" customHeight="true" outlineLevel="0" collapsed="false">
      <c r="A358" s="18" t="s">
        <v>431</v>
      </c>
      <c r="B358" s="25" t="s">
        <v>59</v>
      </c>
      <c r="C358" s="20" t="s">
        <v>440</v>
      </c>
      <c r="D358" s="21"/>
      <c r="E358" s="21"/>
      <c r="F358" s="22"/>
      <c r="G358" s="23"/>
    </row>
    <row r="359" customFormat="false" ht="13.5" hidden="false" customHeight="true" outlineLevel="0" collapsed="false">
      <c r="A359" s="18" t="s">
        <v>431</v>
      </c>
      <c r="B359" s="25" t="s">
        <v>59</v>
      </c>
      <c r="C359" s="20" t="s">
        <v>441</v>
      </c>
      <c r="D359" s="21"/>
      <c r="E359" s="21"/>
      <c r="F359" s="22"/>
      <c r="G359" s="23"/>
    </row>
    <row r="360" customFormat="false" ht="15.75" hidden="false" customHeight="true" outlineLevel="0" collapsed="false">
      <c r="A360" s="26"/>
      <c r="B360" s="27" t="s">
        <v>64</v>
      </c>
      <c r="C360" s="28" t="s">
        <v>442</v>
      </c>
      <c r="D360" s="29" t="n">
        <f aca="false">COUNTIFS($A$350:$A$359,"Day 30",$D$350:$D$359,"&lt;&gt;")/10</f>
        <v>0</v>
      </c>
      <c r="E360" s="28" t="s">
        <v>66</v>
      </c>
      <c r="F360" s="30" t="str">
        <f aca="false">IFERROR(AVERAGEIFS($F$350:$F$359,$D$350:$D$359,"&lt;&gt;"),"-")</f>
        <v>-</v>
      </c>
      <c r="G360" s="26"/>
    </row>
    <row r="361" customFormat="false" ht="18" hidden="false" customHeight="true" outlineLevel="0" collapsed="false">
      <c r="A361" s="17" t="s">
        <v>443</v>
      </c>
      <c r="B361" s="17"/>
      <c r="C361" s="17"/>
      <c r="D361" s="17"/>
      <c r="E361" s="17"/>
      <c r="F361" s="17"/>
      <c r="G361" s="17"/>
    </row>
    <row r="362" customFormat="false" ht="13.5" hidden="false" customHeight="true" outlineLevel="0" collapsed="false">
      <c r="A362" s="18" t="s">
        <v>444</v>
      </c>
      <c r="B362" s="19" t="s">
        <v>54</v>
      </c>
      <c r="C362" s="20" t="s">
        <v>445</v>
      </c>
      <c r="D362" s="21"/>
      <c r="E362" s="21"/>
      <c r="F362" s="22"/>
      <c r="G362" s="23"/>
    </row>
    <row r="363" customFormat="false" ht="13.5" hidden="false" customHeight="true" outlineLevel="0" collapsed="false">
      <c r="A363" s="18" t="s">
        <v>444</v>
      </c>
      <c r="B363" s="31" t="s">
        <v>69</v>
      </c>
      <c r="C363" s="20" t="s">
        <v>446</v>
      </c>
      <c r="D363" s="21"/>
      <c r="E363" s="21"/>
      <c r="F363" s="22"/>
      <c r="G363" s="23"/>
    </row>
    <row r="364" customFormat="false" ht="13.5" hidden="false" customHeight="true" outlineLevel="0" collapsed="false">
      <c r="A364" s="18" t="s">
        <v>444</v>
      </c>
      <c r="B364" s="31" t="s">
        <v>69</v>
      </c>
      <c r="C364" s="20" t="s">
        <v>447</v>
      </c>
      <c r="D364" s="21"/>
      <c r="E364" s="21"/>
      <c r="F364" s="22"/>
      <c r="G364" s="23"/>
    </row>
    <row r="365" customFormat="false" ht="13.5" hidden="false" customHeight="true" outlineLevel="0" collapsed="false">
      <c r="A365" s="18" t="s">
        <v>444</v>
      </c>
      <c r="B365" s="24" t="s">
        <v>56</v>
      </c>
      <c r="C365" s="20" t="s">
        <v>448</v>
      </c>
      <c r="D365" s="21"/>
      <c r="E365" s="21"/>
      <c r="F365" s="22"/>
      <c r="G365" s="23"/>
    </row>
    <row r="366" customFormat="false" ht="13.5" hidden="false" customHeight="true" outlineLevel="0" collapsed="false">
      <c r="A366" s="18" t="s">
        <v>444</v>
      </c>
      <c r="B366" s="25" t="s">
        <v>59</v>
      </c>
      <c r="C366" s="20" t="s">
        <v>449</v>
      </c>
      <c r="D366" s="21"/>
      <c r="E366" s="21"/>
      <c r="F366" s="22"/>
      <c r="G366" s="23"/>
    </row>
    <row r="367" customFormat="false" ht="13.5" hidden="false" customHeight="true" outlineLevel="0" collapsed="false">
      <c r="A367" s="18" t="s">
        <v>444</v>
      </c>
      <c r="B367" s="25" t="s">
        <v>59</v>
      </c>
      <c r="C367" s="20" t="s">
        <v>450</v>
      </c>
      <c r="D367" s="21"/>
      <c r="E367" s="21"/>
      <c r="F367" s="22"/>
      <c r="G367" s="23"/>
    </row>
    <row r="368" customFormat="false" ht="13.5" hidden="false" customHeight="true" outlineLevel="0" collapsed="false">
      <c r="A368" s="18" t="s">
        <v>444</v>
      </c>
      <c r="B368" s="25" t="s">
        <v>59</v>
      </c>
      <c r="C368" s="20" t="s">
        <v>451</v>
      </c>
      <c r="D368" s="21"/>
      <c r="E368" s="21"/>
      <c r="F368" s="22"/>
      <c r="G368" s="23"/>
    </row>
    <row r="369" customFormat="false" ht="15.75" hidden="false" customHeight="true" outlineLevel="0" collapsed="false">
      <c r="A369" s="26"/>
      <c r="B369" s="27" t="s">
        <v>64</v>
      </c>
      <c r="C369" s="28" t="s">
        <v>452</v>
      </c>
      <c r="D369" s="29" t="n">
        <f aca="false">COUNTIFS($A$362:$A$368,"Day 31",$D$362:$D$368,"&lt;&gt;")/7</f>
        <v>0</v>
      </c>
      <c r="E369" s="28" t="s">
        <v>66</v>
      </c>
      <c r="F369" s="30" t="str">
        <f aca="false">IFERROR(AVERAGEIFS($F$362:$F$368,$D$362:$D$368,"&lt;&gt;"),"-")</f>
        <v>-</v>
      </c>
      <c r="G369" s="26"/>
    </row>
    <row r="370" customFormat="false" ht="18" hidden="false" customHeight="true" outlineLevel="0" collapsed="false">
      <c r="A370" s="17" t="s">
        <v>453</v>
      </c>
      <c r="B370" s="17"/>
      <c r="C370" s="17"/>
      <c r="D370" s="17"/>
      <c r="E370" s="17"/>
      <c r="F370" s="17"/>
      <c r="G370" s="17"/>
    </row>
    <row r="371" customFormat="false" ht="13.5" hidden="false" customHeight="true" outlineLevel="0" collapsed="false">
      <c r="A371" s="18" t="s">
        <v>454</v>
      </c>
      <c r="B371" s="19" t="s">
        <v>54</v>
      </c>
      <c r="C371" s="20" t="s">
        <v>455</v>
      </c>
      <c r="D371" s="21"/>
      <c r="E371" s="21"/>
      <c r="F371" s="22"/>
      <c r="G371" s="23"/>
    </row>
    <row r="372" customFormat="false" ht="13.5" hidden="false" customHeight="true" outlineLevel="0" collapsed="false">
      <c r="A372" s="18" t="s">
        <v>454</v>
      </c>
      <c r="B372" s="31" t="s">
        <v>69</v>
      </c>
      <c r="C372" s="20" t="s">
        <v>456</v>
      </c>
      <c r="D372" s="21"/>
      <c r="E372" s="21"/>
      <c r="F372" s="22"/>
      <c r="G372" s="23"/>
    </row>
    <row r="373" customFormat="false" ht="13.5" hidden="false" customHeight="true" outlineLevel="0" collapsed="false">
      <c r="A373" s="18" t="s">
        <v>454</v>
      </c>
      <c r="B373" s="31" t="s">
        <v>69</v>
      </c>
      <c r="C373" s="20" t="s">
        <v>457</v>
      </c>
      <c r="D373" s="21"/>
      <c r="E373" s="21"/>
      <c r="F373" s="22"/>
      <c r="G373" s="23"/>
    </row>
    <row r="374" customFormat="false" ht="13.5" hidden="false" customHeight="true" outlineLevel="0" collapsed="false">
      <c r="A374" s="18" t="s">
        <v>454</v>
      </c>
      <c r="B374" s="31" t="s">
        <v>69</v>
      </c>
      <c r="C374" s="20" t="s">
        <v>458</v>
      </c>
      <c r="D374" s="21"/>
      <c r="E374" s="21"/>
      <c r="F374" s="22"/>
      <c r="G374" s="23"/>
    </row>
    <row r="375" customFormat="false" ht="13.5" hidden="false" customHeight="true" outlineLevel="0" collapsed="false">
      <c r="A375" s="18" t="s">
        <v>454</v>
      </c>
      <c r="B375" s="24" t="s">
        <v>56</v>
      </c>
      <c r="C375" s="20" t="s">
        <v>459</v>
      </c>
      <c r="D375" s="21"/>
      <c r="E375" s="21"/>
      <c r="F375" s="22"/>
      <c r="G375" s="23"/>
    </row>
    <row r="376" customFormat="false" ht="13.5" hidden="false" customHeight="true" outlineLevel="0" collapsed="false">
      <c r="A376" s="18" t="s">
        <v>454</v>
      </c>
      <c r="B376" s="25" t="s">
        <v>59</v>
      </c>
      <c r="C376" s="20" t="s">
        <v>460</v>
      </c>
      <c r="D376" s="21"/>
      <c r="E376" s="21"/>
      <c r="F376" s="22"/>
      <c r="G376" s="23"/>
    </row>
    <row r="377" customFormat="false" ht="13.5" hidden="false" customHeight="true" outlineLevel="0" collapsed="false">
      <c r="A377" s="18" t="s">
        <v>454</v>
      </c>
      <c r="B377" s="25" t="s">
        <v>59</v>
      </c>
      <c r="C377" s="20" t="s">
        <v>461</v>
      </c>
      <c r="D377" s="21"/>
      <c r="E377" s="21"/>
      <c r="F377" s="22"/>
      <c r="G377" s="23"/>
    </row>
    <row r="378" customFormat="false" ht="13.5" hidden="false" customHeight="true" outlineLevel="0" collapsed="false">
      <c r="A378" s="18" t="s">
        <v>454</v>
      </c>
      <c r="B378" s="25" t="s">
        <v>59</v>
      </c>
      <c r="C378" s="20" t="s">
        <v>462</v>
      </c>
      <c r="D378" s="21"/>
      <c r="E378" s="21"/>
      <c r="F378" s="22"/>
      <c r="G378" s="23"/>
    </row>
    <row r="379" customFormat="false" ht="13.5" hidden="false" customHeight="true" outlineLevel="0" collapsed="false">
      <c r="A379" s="18" t="s">
        <v>454</v>
      </c>
      <c r="B379" s="25" t="s">
        <v>59</v>
      </c>
      <c r="C379" s="20" t="s">
        <v>463</v>
      </c>
      <c r="D379" s="21"/>
      <c r="E379" s="21"/>
      <c r="F379" s="22"/>
      <c r="G379" s="23"/>
    </row>
    <row r="380" customFormat="false" ht="13.5" hidden="false" customHeight="true" outlineLevel="0" collapsed="false">
      <c r="A380" s="18" t="s">
        <v>454</v>
      </c>
      <c r="B380" s="25" t="s">
        <v>59</v>
      </c>
      <c r="C380" s="20" t="s">
        <v>464</v>
      </c>
      <c r="D380" s="21"/>
      <c r="E380" s="21"/>
      <c r="F380" s="22"/>
      <c r="G380" s="23"/>
    </row>
    <row r="381" customFormat="false" ht="13.5" hidden="false" customHeight="true" outlineLevel="0" collapsed="false">
      <c r="A381" s="18" t="s">
        <v>454</v>
      </c>
      <c r="B381" s="25" t="s">
        <v>59</v>
      </c>
      <c r="C381" s="20" t="s">
        <v>465</v>
      </c>
      <c r="D381" s="21"/>
      <c r="E381" s="21"/>
      <c r="F381" s="22"/>
      <c r="G381" s="23"/>
    </row>
    <row r="382" customFormat="false" ht="15.75" hidden="false" customHeight="true" outlineLevel="0" collapsed="false">
      <c r="A382" s="26"/>
      <c r="B382" s="27" t="s">
        <v>64</v>
      </c>
      <c r="C382" s="28" t="s">
        <v>466</v>
      </c>
      <c r="D382" s="29" t="n">
        <f aca="false">COUNTIFS($A$371:$A$381,"Day 32",$D$371:$D$381,"&lt;&gt;")/11</f>
        <v>0</v>
      </c>
      <c r="E382" s="28" t="s">
        <v>66</v>
      </c>
      <c r="F382" s="30" t="str">
        <f aca="false">IFERROR(AVERAGEIFS($F$371:$F$381,$D$371:$D$381,"&lt;&gt;"),"-")</f>
        <v>-</v>
      </c>
      <c r="G382" s="26"/>
    </row>
    <row r="383" customFormat="false" ht="18" hidden="false" customHeight="true" outlineLevel="0" collapsed="false">
      <c r="A383" s="17" t="s">
        <v>467</v>
      </c>
      <c r="B383" s="17"/>
      <c r="C383" s="17"/>
      <c r="D383" s="17"/>
      <c r="E383" s="17"/>
      <c r="F383" s="17"/>
      <c r="G383" s="17"/>
    </row>
    <row r="384" customFormat="false" ht="13.5" hidden="false" customHeight="true" outlineLevel="0" collapsed="false">
      <c r="A384" s="18" t="s">
        <v>468</v>
      </c>
      <c r="B384" s="19" t="s">
        <v>54</v>
      </c>
      <c r="C384" s="20" t="s">
        <v>469</v>
      </c>
      <c r="D384" s="21"/>
      <c r="E384" s="21"/>
      <c r="F384" s="22"/>
      <c r="G384" s="23"/>
    </row>
    <row r="385" customFormat="false" ht="13.5" hidden="false" customHeight="true" outlineLevel="0" collapsed="false">
      <c r="A385" s="18" t="s">
        <v>468</v>
      </c>
      <c r="B385" s="31" t="s">
        <v>69</v>
      </c>
      <c r="C385" s="20" t="s">
        <v>470</v>
      </c>
      <c r="D385" s="21"/>
      <c r="E385" s="21"/>
      <c r="F385" s="22"/>
      <c r="G385" s="23"/>
    </row>
    <row r="386" customFormat="false" ht="13.5" hidden="false" customHeight="true" outlineLevel="0" collapsed="false">
      <c r="A386" s="18" t="s">
        <v>468</v>
      </c>
      <c r="B386" s="31" t="s">
        <v>69</v>
      </c>
      <c r="C386" s="20" t="s">
        <v>471</v>
      </c>
      <c r="D386" s="21"/>
      <c r="E386" s="21"/>
      <c r="F386" s="22"/>
      <c r="G386" s="23"/>
    </row>
    <row r="387" customFormat="false" ht="13.5" hidden="false" customHeight="true" outlineLevel="0" collapsed="false">
      <c r="A387" s="18" t="s">
        <v>468</v>
      </c>
      <c r="B387" s="31" t="s">
        <v>69</v>
      </c>
      <c r="C387" s="20" t="s">
        <v>472</v>
      </c>
      <c r="D387" s="21"/>
      <c r="E387" s="21"/>
      <c r="F387" s="22"/>
      <c r="G387" s="23"/>
    </row>
    <row r="388" customFormat="false" ht="13.5" hidden="false" customHeight="true" outlineLevel="0" collapsed="false">
      <c r="A388" s="18" t="s">
        <v>468</v>
      </c>
      <c r="B388" s="24" t="s">
        <v>56</v>
      </c>
      <c r="C388" s="20" t="s">
        <v>473</v>
      </c>
      <c r="D388" s="21"/>
      <c r="E388" s="21"/>
      <c r="F388" s="22"/>
      <c r="G388" s="23"/>
    </row>
    <row r="389" customFormat="false" ht="13.5" hidden="false" customHeight="true" outlineLevel="0" collapsed="false">
      <c r="A389" s="18" t="s">
        <v>468</v>
      </c>
      <c r="B389" s="25" t="s">
        <v>59</v>
      </c>
      <c r="C389" s="20" t="s">
        <v>474</v>
      </c>
      <c r="D389" s="21"/>
      <c r="E389" s="21"/>
      <c r="F389" s="22"/>
      <c r="G389" s="23"/>
    </row>
    <row r="390" customFormat="false" ht="13.5" hidden="false" customHeight="true" outlineLevel="0" collapsed="false">
      <c r="A390" s="18" t="s">
        <v>468</v>
      </c>
      <c r="B390" s="25" t="s">
        <v>59</v>
      </c>
      <c r="C390" s="20" t="s">
        <v>475</v>
      </c>
      <c r="D390" s="21"/>
      <c r="E390" s="21"/>
      <c r="F390" s="22"/>
      <c r="G390" s="23"/>
    </row>
    <row r="391" customFormat="false" ht="13.5" hidden="false" customHeight="true" outlineLevel="0" collapsed="false">
      <c r="A391" s="18" t="s">
        <v>468</v>
      </c>
      <c r="B391" s="25" t="s">
        <v>59</v>
      </c>
      <c r="C391" s="20" t="s">
        <v>476</v>
      </c>
      <c r="D391" s="21"/>
      <c r="E391" s="21"/>
      <c r="F391" s="22"/>
      <c r="G391" s="23"/>
    </row>
    <row r="392" customFormat="false" ht="13.5" hidden="false" customHeight="true" outlineLevel="0" collapsed="false">
      <c r="A392" s="18" t="s">
        <v>468</v>
      </c>
      <c r="B392" s="25" t="s">
        <v>59</v>
      </c>
      <c r="C392" s="20" t="s">
        <v>477</v>
      </c>
      <c r="D392" s="21"/>
      <c r="E392" s="21"/>
      <c r="F392" s="22"/>
      <c r="G392" s="23"/>
    </row>
    <row r="393" customFormat="false" ht="13.5" hidden="false" customHeight="true" outlineLevel="0" collapsed="false">
      <c r="A393" s="18" t="s">
        <v>468</v>
      </c>
      <c r="B393" s="25" t="s">
        <v>59</v>
      </c>
      <c r="C393" s="20" t="s">
        <v>478</v>
      </c>
      <c r="D393" s="21"/>
      <c r="E393" s="21"/>
      <c r="F393" s="22"/>
      <c r="G393" s="23"/>
    </row>
    <row r="394" customFormat="false" ht="13.5" hidden="false" customHeight="true" outlineLevel="0" collapsed="false">
      <c r="A394" s="18" t="s">
        <v>468</v>
      </c>
      <c r="B394" s="25" t="s">
        <v>59</v>
      </c>
      <c r="C394" s="20" t="s">
        <v>479</v>
      </c>
      <c r="D394" s="21"/>
      <c r="E394" s="21"/>
      <c r="F394" s="22"/>
      <c r="G394" s="23"/>
    </row>
    <row r="395" customFormat="false" ht="15.75" hidden="false" customHeight="true" outlineLevel="0" collapsed="false">
      <c r="A395" s="26"/>
      <c r="B395" s="27" t="s">
        <v>64</v>
      </c>
      <c r="C395" s="28" t="s">
        <v>480</v>
      </c>
      <c r="D395" s="29" t="n">
        <f aca="false">COUNTIFS($A$384:$A$394,"Day 33",$D$384:$D$394,"&lt;&gt;")/11</f>
        <v>0</v>
      </c>
      <c r="E395" s="28" t="s">
        <v>66</v>
      </c>
      <c r="F395" s="30" t="str">
        <f aca="false">IFERROR(AVERAGEIFS($F$384:$F$394,$D$384:$D$394,"&lt;&gt;"),"-")</f>
        <v>-</v>
      </c>
      <c r="G395" s="26"/>
    </row>
    <row r="396" customFormat="false" ht="18" hidden="false" customHeight="true" outlineLevel="0" collapsed="false">
      <c r="A396" s="17" t="s">
        <v>481</v>
      </c>
      <c r="B396" s="17"/>
      <c r="C396" s="17"/>
      <c r="D396" s="17"/>
      <c r="E396" s="17"/>
      <c r="F396" s="17"/>
      <c r="G396" s="17"/>
    </row>
    <row r="397" customFormat="false" ht="13.5" hidden="false" customHeight="true" outlineLevel="0" collapsed="false">
      <c r="A397" s="18" t="s">
        <v>482</v>
      </c>
      <c r="B397" s="19" t="s">
        <v>54</v>
      </c>
      <c r="C397" s="20" t="s">
        <v>483</v>
      </c>
      <c r="D397" s="21"/>
      <c r="E397" s="21"/>
      <c r="F397" s="22"/>
      <c r="G397" s="23"/>
    </row>
    <row r="398" customFormat="false" ht="13.5" hidden="false" customHeight="true" outlineLevel="0" collapsed="false">
      <c r="A398" s="18" t="s">
        <v>482</v>
      </c>
      <c r="B398" s="31" t="s">
        <v>69</v>
      </c>
      <c r="C398" s="20" t="s">
        <v>484</v>
      </c>
      <c r="D398" s="21"/>
      <c r="E398" s="21"/>
      <c r="F398" s="22"/>
      <c r="G398" s="23"/>
    </row>
    <row r="399" customFormat="false" ht="13.5" hidden="false" customHeight="true" outlineLevel="0" collapsed="false">
      <c r="A399" s="18" t="s">
        <v>482</v>
      </c>
      <c r="B399" s="31" t="s">
        <v>69</v>
      </c>
      <c r="C399" s="20" t="s">
        <v>447</v>
      </c>
      <c r="D399" s="21"/>
      <c r="E399" s="21"/>
      <c r="F399" s="22"/>
      <c r="G399" s="23"/>
    </row>
    <row r="400" customFormat="false" ht="13.5" hidden="false" customHeight="true" outlineLevel="0" collapsed="false">
      <c r="A400" s="18" t="s">
        <v>482</v>
      </c>
      <c r="B400" s="31" t="s">
        <v>69</v>
      </c>
      <c r="C400" s="20" t="s">
        <v>456</v>
      </c>
      <c r="D400" s="21"/>
      <c r="E400" s="21"/>
      <c r="F400" s="22"/>
      <c r="G400" s="23"/>
    </row>
    <row r="401" customFormat="false" ht="13.5" hidden="false" customHeight="true" outlineLevel="0" collapsed="false">
      <c r="A401" s="18" t="s">
        <v>482</v>
      </c>
      <c r="B401" s="24" t="s">
        <v>56</v>
      </c>
      <c r="C401" s="20" t="s">
        <v>485</v>
      </c>
      <c r="D401" s="21"/>
      <c r="E401" s="21"/>
      <c r="F401" s="22"/>
      <c r="G401" s="23"/>
    </row>
    <row r="402" customFormat="false" ht="13.5" hidden="false" customHeight="true" outlineLevel="0" collapsed="false">
      <c r="A402" s="18" t="s">
        <v>482</v>
      </c>
      <c r="B402" s="25" t="s">
        <v>59</v>
      </c>
      <c r="C402" s="20" t="s">
        <v>486</v>
      </c>
      <c r="D402" s="21"/>
      <c r="E402" s="21"/>
      <c r="F402" s="22"/>
      <c r="G402" s="23"/>
    </row>
    <row r="403" customFormat="false" ht="13.5" hidden="false" customHeight="true" outlineLevel="0" collapsed="false">
      <c r="A403" s="18" t="s">
        <v>482</v>
      </c>
      <c r="B403" s="25" t="s">
        <v>59</v>
      </c>
      <c r="C403" s="20" t="s">
        <v>487</v>
      </c>
      <c r="D403" s="21"/>
      <c r="E403" s="21"/>
      <c r="F403" s="22"/>
      <c r="G403" s="23"/>
    </row>
    <row r="404" customFormat="false" ht="13.5" hidden="false" customHeight="true" outlineLevel="0" collapsed="false">
      <c r="A404" s="18" t="s">
        <v>482</v>
      </c>
      <c r="B404" s="25" t="s">
        <v>59</v>
      </c>
      <c r="C404" s="20" t="s">
        <v>488</v>
      </c>
      <c r="D404" s="21"/>
      <c r="E404" s="21"/>
      <c r="F404" s="22"/>
      <c r="G404" s="23"/>
    </row>
    <row r="405" customFormat="false" ht="13.5" hidden="false" customHeight="true" outlineLevel="0" collapsed="false">
      <c r="A405" s="18" t="s">
        <v>482</v>
      </c>
      <c r="B405" s="25" t="s">
        <v>59</v>
      </c>
      <c r="C405" s="20" t="s">
        <v>489</v>
      </c>
      <c r="D405" s="21"/>
      <c r="E405" s="21"/>
      <c r="F405" s="22"/>
      <c r="G405" s="23"/>
    </row>
    <row r="406" customFormat="false" ht="13.5" hidden="false" customHeight="true" outlineLevel="0" collapsed="false">
      <c r="A406" s="18" t="s">
        <v>482</v>
      </c>
      <c r="B406" s="25" t="s">
        <v>59</v>
      </c>
      <c r="C406" s="20" t="s">
        <v>490</v>
      </c>
      <c r="D406" s="21"/>
      <c r="E406" s="21"/>
      <c r="F406" s="22"/>
      <c r="G406" s="23"/>
    </row>
    <row r="407" customFormat="false" ht="13.5" hidden="false" customHeight="true" outlineLevel="0" collapsed="false">
      <c r="A407" s="18" t="s">
        <v>482</v>
      </c>
      <c r="B407" s="25" t="s">
        <v>59</v>
      </c>
      <c r="C407" s="20" t="s">
        <v>491</v>
      </c>
      <c r="D407" s="21"/>
      <c r="E407" s="21"/>
      <c r="F407" s="22"/>
      <c r="G407" s="23"/>
    </row>
    <row r="408" customFormat="false" ht="15.75" hidden="false" customHeight="true" outlineLevel="0" collapsed="false">
      <c r="A408" s="26"/>
      <c r="B408" s="27" t="s">
        <v>64</v>
      </c>
      <c r="C408" s="28" t="s">
        <v>492</v>
      </c>
      <c r="D408" s="29" t="n">
        <f aca="false">COUNTIFS($A$397:$A$407,"Day 34",$D$397:$D$407,"&lt;&gt;")/11</f>
        <v>0</v>
      </c>
      <c r="E408" s="28" t="s">
        <v>66</v>
      </c>
      <c r="F408" s="30" t="str">
        <f aca="false">IFERROR(AVERAGEIFS($F$397:$F$407,$D$397:$D$407,"&lt;&gt;"),"-")</f>
        <v>-</v>
      </c>
      <c r="G408" s="26"/>
    </row>
    <row r="409" customFormat="false" ht="18" hidden="false" customHeight="true" outlineLevel="0" collapsed="false">
      <c r="A409" s="17" t="s">
        <v>493</v>
      </c>
      <c r="B409" s="17"/>
      <c r="C409" s="17"/>
      <c r="D409" s="17"/>
      <c r="E409" s="17"/>
      <c r="F409" s="17"/>
      <c r="G409" s="17"/>
    </row>
    <row r="410" customFormat="false" ht="13.5" hidden="false" customHeight="true" outlineLevel="0" collapsed="false">
      <c r="A410" s="18" t="s">
        <v>494</v>
      </c>
      <c r="B410" s="19" t="s">
        <v>54</v>
      </c>
      <c r="C410" s="20" t="s">
        <v>495</v>
      </c>
      <c r="D410" s="21"/>
      <c r="E410" s="21"/>
      <c r="F410" s="22"/>
      <c r="G410" s="23"/>
    </row>
    <row r="411" customFormat="false" ht="13.5" hidden="false" customHeight="true" outlineLevel="0" collapsed="false">
      <c r="A411" s="18" t="s">
        <v>494</v>
      </c>
      <c r="B411" s="31" t="s">
        <v>69</v>
      </c>
      <c r="C411" s="20" t="s">
        <v>496</v>
      </c>
      <c r="D411" s="21"/>
      <c r="E411" s="21"/>
      <c r="F411" s="22"/>
      <c r="G411" s="23"/>
    </row>
    <row r="412" customFormat="false" ht="13.5" hidden="false" customHeight="true" outlineLevel="0" collapsed="false">
      <c r="A412" s="18" t="s">
        <v>494</v>
      </c>
      <c r="B412" s="31" t="s">
        <v>69</v>
      </c>
      <c r="C412" s="20" t="s">
        <v>497</v>
      </c>
      <c r="D412" s="21"/>
      <c r="E412" s="21"/>
      <c r="F412" s="22"/>
      <c r="G412" s="23"/>
    </row>
    <row r="413" customFormat="false" ht="13.5" hidden="false" customHeight="true" outlineLevel="0" collapsed="false">
      <c r="A413" s="18" t="s">
        <v>494</v>
      </c>
      <c r="B413" s="31" t="s">
        <v>69</v>
      </c>
      <c r="C413" s="20" t="s">
        <v>498</v>
      </c>
      <c r="D413" s="21"/>
      <c r="E413" s="21"/>
      <c r="F413" s="22"/>
      <c r="G413" s="23"/>
    </row>
    <row r="414" customFormat="false" ht="13.5" hidden="false" customHeight="true" outlineLevel="0" collapsed="false">
      <c r="A414" s="18" t="s">
        <v>494</v>
      </c>
      <c r="B414" s="24" t="s">
        <v>56</v>
      </c>
      <c r="C414" s="20" t="s">
        <v>499</v>
      </c>
      <c r="D414" s="21"/>
      <c r="E414" s="21"/>
      <c r="F414" s="22"/>
      <c r="G414" s="23"/>
    </row>
    <row r="415" customFormat="false" ht="13.5" hidden="false" customHeight="true" outlineLevel="0" collapsed="false">
      <c r="A415" s="18" t="s">
        <v>494</v>
      </c>
      <c r="B415" s="25" t="s">
        <v>59</v>
      </c>
      <c r="C415" s="20" t="s">
        <v>500</v>
      </c>
      <c r="D415" s="21"/>
      <c r="E415" s="21"/>
      <c r="F415" s="22"/>
      <c r="G415" s="23"/>
    </row>
    <row r="416" customFormat="false" ht="13.5" hidden="false" customHeight="true" outlineLevel="0" collapsed="false">
      <c r="A416" s="18" t="s">
        <v>494</v>
      </c>
      <c r="B416" s="25" t="s">
        <v>59</v>
      </c>
      <c r="C416" s="20" t="s">
        <v>501</v>
      </c>
      <c r="D416" s="21"/>
      <c r="E416" s="21"/>
      <c r="F416" s="22"/>
      <c r="G416" s="23"/>
    </row>
    <row r="417" customFormat="false" ht="13.5" hidden="false" customHeight="true" outlineLevel="0" collapsed="false">
      <c r="A417" s="18" t="s">
        <v>494</v>
      </c>
      <c r="B417" s="25" t="s">
        <v>59</v>
      </c>
      <c r="C417" s="20" t="s">
        <v>502</v>
      </c>
      <c r="D417" s="21"/>
      <c r="E417" s="21"/>
      <c r="F417" s="22"/>
      <c r="G417" s="23"/>
    </row>
    <row r="418" customFormat="false" ht="13.5" hidden="false" customHeight="true" outlineLevel="0" collapsed="false">
      <c r="A418" s="18" t="s">
        <v>494</v>
      </c>
      <c r="B418" s="25" t="s">
        <v>59</v>
      </c>
      <c r="C418" s="20" t="s">
        <v>503</v>
      </c>
      <c r="D418" s="21"/>
      <c r="E418" s="21"/>
      <c r="F418" s="22"/>
      <c r="G418" s="23"/>
    </row>
    <row r="419" customFormat="false" ht="13.5" hidden="false" customHeight="true" outlineLevel="0" collapsed="false">
      <c r="A419" s="18" t="s">
        <v>494</v>
      </c>
      <c r="B419" s="25" t="s">
        <v>59</v>
      </c>
      <c r="C419" s="20" t="s">
        <v>504</v>
      </c>
      <c r="D419" s="21"/>
      <c r="E419" s="21"/>
      <c r="F419" s="22"/>
      <c r="G419" s="23"/>
    </row>
    <row r="420" customFormat="false" ht="13.5" hidden="false" customHeight="true" outlineLevel="0" collapsed="false">
      <c r="A420" s="18" t="s">
        <v>494</v>
      </c>
      <c r="B420" s="25" t="s">
        <v>59</v>
      </c>
      <c r="C420" s="20" t="s">
        <v>505</v>
      </c>
      <c r="D420" s="21"/>
      <c r="E420" s="21"/>
      <c r="F420" s="22"/>
      <c r="G420" s="23"/>
    </row>
    <row r="421" customFormat="false" ht="15.75" hidden="false" customHeight="true" outlineLevel="0" collapsed="false">
      <c r="A421" s="26"/>
      <c r="B421" s="27" t="s">
        <v>64</v>
      </c>
      <c r="C421" s="28" t="s">
        <v>506</v>
      </c>
      <c r="D421" s="29" t="n">
        <f aca="false">COUNTIFS($A$410:$A$420,"Day 35",$D$410:$D$420,"&lt;&gt;")/11</f>
        <v>0</v>
      </c>
      <c r="E421" s="28" t="s">
        <v>66</v>
      </c>
      <c r="F421" s="30" t="str">
        <f aca="false">IFERROR(AVERAGEIFS($F$410:$F$420,$D$410:$D$420,"&lt;&gt;"),"-")</f>
        <v>-</v>
      </c>
      <c r="G421" s="26"/>
    </row>
    <row r="422" customFormat="false" ht="18" hidden="false" customHeight="true" outlineLevel="0" collapsed="false">
      <c r="A422" s="17" t="s">
        <v>507</v>
      </c>
      <c r="B422" s="17"/>
      <c r="C422" s="17"/>
      <c r="D422" s="17"/>
      <c r="E422" s="17"/>
      <c r="F422" s="17"/>
      <c r="G422" s="17"/>
    </row>
    <row r="423" customFormat="false" ht="13.5" hidden="false" customHeight="true" outlineLevel="0" collapsed="false">
      <c r="A423" s="18" t="s">
        <v>508</v>
      </c>
      <c r="B423" s="19" t="s">
        <v>54</v>
      </c>
      <c r="C423" s="20" t="s">
        <v>509</v>
      </c>
      <c r="D423" s="21"/>
      <c r="E423" s="21"/>
      <c r="F423" s="22"/>
      <c r="G423" s="23"/>
    </row>
    <row r="424" customFormat="false" ht="13.5" hidden="false" customHeight="true" outlineLevel="0" collapsed="false">
      <c r="A424" s="18" t="s">
        <v>508</v>
      </c>
      <c r="B424" s="31" t="s">
        <v>69</v>
      </c>
      <c r="C424" s="20" t="s">
        <v>510</v>
      </c>
      <c r="D424" s="21"/>
      <c r="E424" s="21"/>
      <c r="F424" s="22"/>
      <c r="G424" s="23"/>
    </row>
    <row r="425" customFormat="false" ht="13.5" hidden="false" customHeight="true" outlineLevel="0" collapsed="false">
      <c r="A425" s="18" t="s">
        <v>508</v>
      </c>
      <c r="B425" s="31" t="s">
        <v>69</v>
      </c>
      <c r="C425" s="20" t="s">
        <v>511</v>
      </c>
      <c r="D425" s="21"/>
      <c r="E425" s="21"/>
      <c r="F425" s="22"/>
      <c r="G425" s="23"/>
    </row>
    <row r="426" customFormat="false" ht="13.5" hidden="false" customHeight="true" outlineLevel="0" collapsed="false">
      <c r="A426" s="18" t="s">
        <v>508</v>
      </c>
      <c r="B426" s="31" t="s">
        <v>69</v>
      </c>
      <c r="C426" s="20" t="s">
        <v>512</v>
      </c>
      <c r="D426" s="21"/>
      <c r="E426" s="21"/>
      <c r="F426" s="22"/>
      <c r="G426" s="23"/>
    </row>
    <row r="427" customFormat="false" ht="13.5" hidden="false" customHeight="true" outlineLevel="0" collapsed="false">
      <c r="A427" s="18" t="s">
        <v>508</v>
      </c>
      <c r="B427" s="24" t="s">
        <v>56</v>
      </c>
      <c r="C427" s="20" t="s">
        <v>513</v>
      </c>
      <c r="D427" s="21"/>
      <c r="E427" s="21"/>
      <c r="F427" s="22"/>
      <c r="G427" s="23"/>
    </row>
    <row r="428" customFormat="false" ht="13.5" hidden="false" customHeight="true" outlineLevel="0" collapsed="false">
      <c r="A428" s="18" t="s">
        <v>508</v>
      </c>
      <c r="B428" s="25" t="s">
        <v>59</v>
      </c>
      <c r="C428" s="20" t="s">
        <v>514</v>
      </c>
      <c r="D428" s="21"/>
      <c r="E428" s="21"/>
      <c r="F428" s="22"/>
      <c r="G428" s="23"/>
    </row>
    <row r="429" customFormat="false" ht="13.5" hidden="false" customHeight="true" outlineLevel="0" collapsed="false">
      <c r="A429" s="18" t="s">
        <v>508</v>
      </c>
      <c r="B429" s="25" t="s">
        <v>59</v>
      </c>
      <c r="C429" s="20" t="s">
        <v>515</v>
      </c>
      <c r="D429" s="21"/>
      <c r="E429" s="21"/>
      <c r="F429" s="22"/>
      <c r="G429" s="23"/>
    </row>
    <row r="430" customFormat="false" ht="13.5" hidden="false" customHeight="true" outlineLevel="0" collapsed="false">
      <c r="A430" s="18" t="s">
        <v>508</v>
      </c>
      <c r="B430" s="25" t="s">
        <v>59</v>
      </c>
      <c r="C430" s="20" t="s">
        <v>516</v>
      </c>
      <c r="D430" s="21"/>
      <c r="E430" s="21"/>
      <c r="F430" s="22"/>
      <c r="G430" s="23"/>
    </row>
    <row r="431" customFormat="false" ht="13.5" hidden="false" customHeight="true" outlineLevel="0" collapsed="false">
      <c r="A431" s="18" t="s">
        <v>508</v>
      </c>
      <c r="B431" s="25" t="s">
        <v>59</v>
      </c>
      <c r="C431" s="20" t="s">
        <v>517</v>
      </c>
      <c r="D431" s="21"/>
      <c r="E431" s="21"/>
      <c r="F431" s="22"/>
      <c r="G431" s="23"/>
    </row>
    <row r="432" customFormat="false" ht="13.5" hidden="false" customHeight="true" outlineLevel="0" collapsed="false">
      <c r="A432" s="18" t="s">
        <v>508</v>
      </c>
      <c r="B432" s="25" t="s">
        <v>59</v>
      </c>
      <c r="C432" s="20" t="s">
        <v>518</v>
      </c>
      <c r="D432" s="21"/>
      <c r="E432" s="21"/>
      <c r="F432" s="22"/>
      <c r="G432" s="23"/>
    </row>
    <row r="433" customFormat="false" ht="13.5" hidden="false" customHeight="true" outlineLevel="0" collapsed="false">
      <c r="A433" s="18" t="s">
        <v>508</v>
      </c>
      <c r="B433" s="25" t="s">
        <v>59</v>
      </c>
      <c r="C433" s="20" t="s">
        <v>519</v>
      </c>
      <c r="D433" s="21"/>
      <c r="E433" s="21"/>
      <c r="F433" s="22"/>
      <c r="G433" s="23"/>
    </row>
    <row r="434" customFormat="false" ht="15.75" hidden="false" customHeight="true" outlineLevel="0" collapsed="false">
      <c r="A434" s="26"/>
      <c r="B434" s="27" t="s">
        <v>64</v>
      </c>
      <c r="C434" s="28" t="s">
        <v>520</v>
      </c>
      <c r="D434" s="29" t="n">
        <f aca="false">COUNTIFS($A$423:$A$433,"Day 36",$D$423:$D$433,"&lt;&gt;")/11</f>
        <v>0</v>
      </c>
      <c r="E434" s="28" t="s">
        <v>66</v>
      </c>
      <c r="F434" s="30" t="str">
        <f aca="false">IFERROR(AVERAGEIFS($F$423:$F$433,$D$423:$D$433,"&lt;&gt;"),"-")</f>
        <v>-</v>
      </c>
      <c r="G434" s="26"/>
    </row>
    <row r="435" customFormat="false" ht="18" hidden="false" customHeight="true" outlineLevel="0" collapsed="false">
      <c r="A435" s="17" t="s">
        <v>521</v>
      </c>
      <c r="B435" s="17"/>
      <c r="C435" s="17"/>
      <c r="D435" s="17"/>
      <c r="E435" s="17"/>
      <c r="F435" s="17"/>
      <c r="G435" s="17"/>
    </row>
    <row r="436" customFormat="false" ht="13.5" hidden="false" customHeight="true" outlineLevel="0" collapsed="false">
      <c r="A436" s="18" t="s">
        <v>522</v>
      </c>
      <c r="B436" s="19" t="s">
        <v>54</v>
      </c>
      <c r="C436" s="20" t="s">
        <v>523</v>
      </c>
      <c r="D436" s="21"/>
      <c r="E436" s="21"/>
      <c r="F436" s="22"/>
      <c r="G436" s="23"/>
    </row>
    <row r="437" customFormat="false" ht="13.5" hidden="false" customHeight="true" outlineLevel="0" collapsed="false">
      <c r="A437" s="18" t="s">
        <v>522</v>
      </c>
      <c r="B437" s="31" t="s">
        <v>69</v>
      </c>
      <c r="C437" s="20" t="s">
        <v>524</v>
      </c>
      <c r="D437" s="21"/>
      <c r="E437" s="21"/>
      <c r="F437" s="22"/>
      <c r="G437" s="23"/>
    </row>
    <row r="438" customFormat="false" ht="13.5" hidden="false" customHeight="true" outlineLevel="0" collapsed="false">
      <c r="A438" s="18" t="s">
        <v>522</v>
      </c>
      <c r="B438" s="31" t="s">
        <v>69</v>
      </c>
      <c r="C438" s="20" t="s">
        <v>525</v>
      </c>
      <c r="D438" s="21"/>
      <c r="E438" s="21"/>
      <c r="F438" s="22"/>
      <c r="G438" s="23"/>
    </row>
    <row r="439" customFormat="false" ht="13.5" hidden="false" customHeight="true" outlineLevel="0" collapsed="false">
      <c r="A439" s="18" t="s">
        <v>522</v>
      </c>
      <c r="B439" s="31" t="s">
        <v>69</v>
      </c>
      <c r="C439" s="20" t="s">
        <v>526</v>
      </c>
      <c r="D439" s="21"/>
      <c r="E439" s="21"/>
      <c r="F439" s="22"/>
      <c r="G439" s="23"/>
    </row>
    <row r="440" customFormat="false" ht="13.5" hidden="false" customHeight="true" outlineLevel="0" collapsed="false">
      <c r="A440" s="18" t="s">
        <v>522</v>
      </c>
      <c r="B440" s="24" t="s">
        <v>56</v>
      </c>
      <c r="C440" s="20" t="s">
        <v>527</v>
      </c>
      <c r="D440" s="21"/>
      <c r="E440" s="21"/>
      <c r="F440" s="22"/>
      <c r="G440" s="23"/>
    </row>
    <row r="441" customFormat="false" ht="13.5" hidden="false" customHeight="true" outlineLevel="0" collapsed="false">
      <c r="A441" s="18" t="s">
        <v>522</v>
      </c>
      <c r="B441" s="25" t="s">
        <v>59</v>
      </c>
      <c r="C441" s="20" t="s">
        <v>528</v>
      </c>
      <c r="D441" s="21"/>
      <c r="E441" s="21"/>
      <c r="F441" s="22"/>
      <c r="G441" s="23"/>
    </row>
    <row r="442" customFormat="false" ht="13.5" hidden="false" customHeight="true" outlineLevel="0" collapsed="false">
      <c r="A442" s="18" t="s">
        <v>522</v>
      </c>
      <c r="B442" s="25" t="s">
        <v>59</v>
      </c>
      <c r="C442" s="20" t="s">
        <v>529</v>
      </c>
      <c r="D442" s="21"/>
      <c r="E442" s="21"/>
      <c r="F442" s="22"/>
      <c r="G442" s="23"/>
    </row>
    <row r="443" customFormat="false" ht="13.5" hidden="false" customHeight="true" outlineLevel="0" collapsed="false">
      <c r="A443" s="18" t="s">
        <v>522</v>
      </c>
      <c r="B443" s="25" t="s">
        <v>59</v>
      </c>
      <c r="C443" s="20" t="s">
        <v>530</v>
      </c>
      <c r="D443" s="21"/>
      <c r="E443" s="21"/>
      <c r="F443" s="22"/>
      <c r="G443" s="23"/>
    </row>
    <row r="444" customFormat="false" ht="13.5" hidden="false" customHeight="true" outlineLevel="0" collapsed="false">
      <c r="A444" s="18" t="s">
        <v>522</v>
      </c>
      <c r="B444" s="25" t="s">
        <v>59</v>
      </c>
      <c r="C444" s="20" t="s">
        <v>531</v>
      </c>
      <c r="D444" s="21"/>
      <c r="E444" s="21"/>
      <c r="F444" s="22"/>
      <c r="G444" s="23"/>
    </row>
    <row r="445" customFormat="false" ht="13.5" hidden="false" customHeight="true" outlineLevel="0" collapsed="false">
      <c r="A445" s="18" t="s">
        <v>522</v>
      </c>
      <c r="B445" s="25" t="s">
        <v>59</v>
      </c>
      <c r="C445" s="20" t="s">
        <v>532</v>
      </c>
      <c r="D445" s="21"/>
      <c r="E445" s="21"/>
      <c r="F445" s="22"/>
      <c r="G445" s="23"/>
    </row>
    <row r="446" customFormat="false" ht="15.75" hidden="false" customHeight="true" outlineLevel="0" collapsed="false">
      <c r="A446" s="26"/>
      <c r="B446" s="27" t="s">
        <v>64</v>
      </c>
      <c r="C446" s="28" t="s">
        <v>533</v>
      </c>
      <c r="D446" s="29" t="n">
        <f aca="false">COUNTIFS($A$436:$A$445,"Day 37",$D$436:$D$445,"&lt;&gt;")/10</f>
        <v>0</v>
      </c>
      <c r="E446" s="28" t="s">
        <v>66</v>
      </c>
      <c r="F446" s="30" t="str">
        <f aca="false">IFERROR(AVERAGEIFS($F$436:$F$445,$D$436:$D$445,"&lt;&gt;"),"-")</f>
        <v>-</v>
      </c>
      <c r="G446" s="26"/>
    </row>
    <row r="447" customFormat="false" ht="18" hidden="false" customHeight="true" outlineLevel="0" collapsed="false">
      <c r="A447" s="17" t="s">
        <v>534</v>
      </c>
      <c r="B447" s="17"/>
      <c r="C447" s="17"/>
      <c r="D447" s="17"/>
      <c r="E447" s="17"/>
      <c r="F447" s="17"/>
      <c r="G447" s="17"/>
    </row>
    <row r="448" customFormat="false" ht="13.5" hidden="false" customHeight="true" outlineLevel="0" collapsed="false">
      <c r="A448" s="18" t="s">
        <v>535</v>
      </c>
      <c r="B448" s="19" t="s">
        <v>54</v>
      </c>
      <c r="C448" s="20" t="s">
        <v>536</v>
      </c>
      <c r="D448" s="21"/>
      <c r="E448" s="21"/>
      <c r="F448" s="22"/>
      <c r="G448" s="23"/>
    </row>
    <row r="449" customFormat="false" ht="13.5" hidden="false" customHeight="true" outlineLevel="0" collapsed="false">
      <c r="A449" s="18" t="s">
        <v>535</v>
      </c>
      <c r="B449" s="31" t="s">
        <v>69</v>
      </c>
      <c r="C449" s="20" t="s">
        <v>537</v>
      </c>
      <c r="D449" s="21"/>
      <c r="E449" s="21"/>
      <c r="F449" s="22"/>
      <c r="G449" s="23"/>
    </row>
    <row r="450" customFormat="false" ht="13.5" hidden="false" customHeight="true" outlineLevel="0" collapsed="false">
      <c r="A450" s="18" t="s">
        <v>535</v>
      </c>
      <c r="B450" s="31" t="s">
        <v>69</v>
      </c>
      <c r="C450" s="20" t="s">
        <v>538</v>
      </c>
      <c r="D450" s="21"/>
      <c r="E450" s="21"/>
      <c r="F450" s="22"/>
      <c r="G450" s="23"/>
    </row>
    <row r="451" customFormat="false" ht="13.5" hidden="false" customHeight="true" outlineLevel="0" collapsed="false">
      <c r="A451" s="18" t="s">
        <v>535</v>
      </c>
      <c r="B451" s="31" t="s">
        <v>69</v>
      </c>
      <c r="C451" s="20" t="s">
        <v>539</v>
      </c>
      <c r="D451" s="21"/>
      <c r="E451" s="21"/>
      <c r="F451" s="22"/>
      <c r="G451" s="23"/>
    </row>
    <row r="452" customFormat="false" ht="13.5" hidden="false" customHeight="true" outlineLevel="0" collapsed="false">
      <c r="A452" s="18" t="s">
        <v>535</v>
      </c>
      <c r="B452" s="25" t="s">
        <v>59</v>
      </c>
      <c r="C452" s="20" t="s">
        <v>540</v>
      </c>
      <c r="D452" s="21"/>
      <c r="E452" s="21"/>
      <c r="F452" s="22"/>
      <c r="G452" s="23"/>
    </row>
    <row r="453" customFormat="false" ht="13.5" hidden="false" customHeight="true" outlineLevel="0" collapsed="false">
      <c r="A453" s="18" t="s">
        <v>535</v>
      </c>
      <c r="B453" s="25" t="s">
        <v>59</v>
      </c>
      <c r="C453" s="20" t="s">
        <v>541</v>
      </c>
      <c r="D453" s="21"/>
      <c r="E453" s="21"/>
      <c r="F453" s="22"/>
      <c r="G453" s="23"/>
    </row>
    <row r="454" customFormat="false" ht="13.5" hidden="false" customHeight="true" outlineLevel="0" collapsed="false">
      <c r="A454" s="18" t="s">
        <v>535</v>
      </c>
      <c r="B454" s="25" t="s">
        <v>59</v>
      </c>
      <c r="C454" s="20" t="s">
        <v>542</v>
      </c>
      <c r="D454" s="21"/>
      <c r="E454" s="21"/>
      <c r="F454" s="22"/>
      <c r="G454" s="23"/>
    </row>
    <row r="455" customFormat="false" ht="15.75" hidden="false" customHeight="true" outlineLevel="0" collapsed="false">
      <c r="A455" s="26"/>
      <c r="B455" s="27" t="s">
        <v>64</v>
      </c>
      <c r="C455" s="28" t="s">
        <v>543</v>
      </c>
      <c r="D455" s="29" t="n">
        <f aca="false">COUNTIFS($A$448:$A$454,"Day 38",$D$448:$D$454,"&lt;&gt;")/7</f>
        <v>0</v>
      </c>
      <c r="E455" s="28" t="s">
        <v>66</v>
      </c>
      <c r="F455" s="30" t="str">
        <f aca="false">IFERROR(AVERAGEIFS($F$448:$F$454,$D$448:$D$454,"&lt;&gt;"),"-")</f>
        <v>-</v>
      </c>
      <c r="G455" s="26"/>
    </row>
    <row r="456" customFormat="false" ht="18" hidden="false" customHeight="true" outlineLevel="0" collapsed="false">
      <c r="A456" s="17" t="s">
        <v>544</v>
      </c>
      <c r="B456" s="17"/>
      <c r="C456" s="17"/>
      <c r="D456" s="17"/>
      <c r="E456" s="17"/>
      <c r="F456" s="17"/>
      <c r="G456" s="17"/>
    </row>
    <row r="457" customFormat="false" ht="13.5" hidden="false" customHeight="true" outlineLevel="0" collapsed="false">
      <c r="A457" s="18" t="s">
        <v>545</v>
      </c>
      <c r="B457" s="31" t="s">
        <v>69</v>
      </c>
      <c r="C457" s="20" t="s">
        <v>546</v>
      </c>
      <c r="D457" s="21"/>
      <c r="E457" s="21"/>
      <c r="F457" s="22"/>
      <c r="G457" s="23"/>
    </row>
    <row r="458" customFormat="false" ht="13.5" hidden="false" customHeight="true" outlineLevel="0" collapsed="false">
      <c r="A458" s="18" t="s">
        <v>545</v>
      </c>
      <c r="B458" s="31" t="s">
        <v>69</v>
      </c>
      <c r="C458" s="20" t="s">
        <v>547</v>
      </c>
      <c r="D458" s="21"/>
      <c r="E458" s="21"/>
      <c r="F458" s="22"/>
      <c r="G458" s="23"/>
    </row>
    <row r="459" customFormat="false" ht="13.5" hidden="false" customHeight="true" outlineLevel="0" collapsed="false">
      <c r="A459" s="18" t="s">
        <v>545</v>
      </c>
      <c r="B459" s="31" t="s">
        <v>69</v>
      </c>
      <c r="C459" s="20" t="s">
        <v>548</v>
      </c>
      <c r="D459" s="21"/>
      <c r="E459" s="21"/>
      <c r="F459" s="22"/>
      <c r="G459" s="23"/>
    </row>
    <row r="460" customFormat="false" ht="13.5" hidden="false" customHeight="true" outlineLevel="0" collapsed="false">
      <c r="A460" s="18" t="s">
        <v>545</v>
      </c>
      <c r="B460" s="25" t="s">
        <v>59</v>
      </c>
      <c r="C460" s="20" t="s">
        <v>549</v>
      </c>
      <c r="D460" s="21"/>
      <c r="E460" s="21"/>
      <c r="F460" s="22"/>
      <c r="G460" s="23"/>
    </row>
    <row r="461" customFormat="false" ht="13.5" hidden="false" customHeight="true" outlineLevel="0" collapsed="false">
      <c r="A461" s="18" t="s">
        <v>545</v>
      </c>
      <c r="B461" s="25" t="s">
        <v>59</v>
      </c>
      <c r="C461" s="20" t="s">
        <v>550</v>
      </c>
      <c r="D461" s="21"/>
      <c r="E461" s="21"/>
      <c r="F461" s="22"/>
      <c r="G461" s="23"/>
    </row>
    <row r="462" customFormat="false" ht="13.5" hidden="false" customHeight="true" outlineLevel="0" collapsed="false">
      <c r="A462" s="18" t="s">
        <v>545</v>
      </c>
      <c r="B462" s="25" t="s">
        <v>59</v>
      </c>
      <c r="C462" s="20" t="s">
        <v>551</v>
      </c>
      <c r="D462" s="21"/>
      <c r="E462" s="21"/>
      <c r="F462" s="22"/>
      <c r="G462" s="23"/>
    </row>
    <row r="463" customFormat="false" ht="15.75" hidden="false" customHeight="true" outlineLevel="0" collapsed="false">
      <c r="A463" s="26"/>
      <c r="B463" s="27" t="s">
        <v>64</v>
      </c>
      <c r="C463" s="28" t="s">
        <v>552</v>
      </c>
      <c r="D463" s="29" t="n">
        <f aca="false">COUNTIFS($A$457:$A$462,"Day 39",$D$457:$D$462,"&lt;&gt;")/6</f>
        <v>0</v>
      </c>
      <c r="E463" s="28" t="s">
        <v>66</v>
      </c>
      <c r="F463" s="30" t="str">
        <f aca="false">IFERROR(AVERAGEIFS($F$457:$F$462,$D$457:$D$462,"&lt;&gt;"),"-")</f>
        <v>-</v>
      </c>
      <c r="G463" s="26"/>
    </row>
    <row r="464" customFormat="false" ht="18" hidden="false" customHeight="true" outlineLevel="0" collapsed="false">
      <c r="A464" s="17" t="s">
        <v>553</v>
      </c>
      <c r="B464" s="17"/>
      <c r="C464" s="17"/>
      <c r="D464" s="17"/>
      <c r="E464" s="17"/>
      <c r="F464" s="17"/>
      <c r="G464" s="17"/>
    </row>
    <row r="465" customFormat="false" ht="13.5" hidden="false" customHeight="true" outlineLevel="0" collapsed="false">
      <c r="A465" s="18" t="s">
        <v>554</v>
      </c>
      <c r="B465" s="19" t="s">
        <v>54</v>
      </c>
      <c r="C465" s="20" t="s">
        <v>555</v>
      </c>
      <c r="D465" s="21"/>
      <c r="E465" s="21"/>
      <c r="F465" s="22"/>
      <c r="G465" s="23"/>
    </row>
    <row r="466" customFormat="false" ht="13.5" hidden="false" customHeight="true" outlineLevel="0" collapsed="false">
      <c r="A466" s="18" t="s">
        <v>554</v>
      </c>
      <c r="B466" s="31" t="s">
        <v>69</v>
      </c>
      <c r="C466" s="20" t="s">
        <v>556</v>
      </c>
      <c r="D466" s="21"/>
      <c r="E466" s="21"/>
      <c r="F466" s="22"/>
      <c r="G466" s="23"/>
    </row>
    <row r="467" customFormat="false" ht="13.5" hidden="false" customHeight="true" outlineLevel="0" collapsed="false">
      <c r="A467" s="18" t="s">
        <v>554</v>
      </c>
      <c r="B467" s="31" t="s">
        <v>69</v>
      </c>
      <c r="C467" s="20" t="s">
        <v>557</v>
      </c>
      <c r="D467" s="21"/>
      <c r="E467" s="21"/>
      <c r="F467" s="22"/>
      <c r="G467" s="23"/>
    </row>
    <row r="468" customFormat="false" ht="13.5" hidden="false" customHeight="true" outlineLevel="0" collapsed="false">
      <c r="A468" s="18" t="s">
        <v>554</v>
      </c>
      <c r="B468" s="31" t="s">
        <v>69</v>
      </c>
      <c r="C468" s="20" t="s">
        <v>558</v>
      </c>
      <c r="D468" s="21"/>
      <c r="E468" s="21"/>
      <c r="F468" s="22"/>
      <c r="G468" s="23"/>
    </row>
    <row r="469" customFormat="false" ht="13.5" hidden="false" customHeight="true" outlineLevel="0" collapsed="false">
      <c r="A469" s="18" t="s">
        <v>554</v>
      </c>
      <c r="B469" s="24" t="s">
        <v>56</v>
      </c>
      <c r="C469" s="20" t="s">
        <v>559</v>
      </c>
      <c r="D469" s="21"/>
      <c r="E469" s="21"/>
      <c r="F469" s="22"/>
      <c r="G469" s="23"/>
    </row>
    <row r="470" customFormat="false" ht="13.5" hidden="false" customHeight="true" outlineLevel="0" collapsed="false">
      <c r="A470" s="18" t="s">
        <v>554</v>
      </c>
      <c r="B470" s="25" t="s">
        <v>59</v>
      </c>
      <c r="C470" s="20" t="s">
        <v>560</v>
      </c>
      <c r="D470" s="21"/>
      <c r="E470" s="21"/>
      <c r="F470" s="22"/>
      <c r="G470" s="23"/>
    </row>
    <row r="471" customFormat="false" ht="13.5" hidden="false" customHeight="true" outlineLevel="0" collapsed="false">
      <c r="A471" s="18" t="s">
        <v>554</v>
      </c>
      <c r="B471" s="25" t="s">
        <v>59</v>
      </c>
      <c r="C471" s="20" t="s">
        <v>561</v>
      </c>
      <c r="D471" s="21"/>
      <c r="E471" s="21"/>
      <c r="F471" s="22"/>
      <c r="G471" s="23"/>
    </row>
    <row r="472" customFormat="false" ht="13.5" hidden="false" customHeight="true" outlineLevel="0" collapsed="false">
      <c r="A472" s="18" t="s">
        <v>554</v>
      </c>
      <c r="B472" s="25" t="s">
        <v>59</v>
      </c>
      <c r="C472" s="20" t="s">
        <v>562</v>
      </c>
      <c r="D472" s="21"/>
      <c r="E472" s="21"/>
      <c r="F472" s="22"/>
      <c r="G472" s="23"/>
    </row>
    <row r="473" customFormat="false" ht="15.75" hidden="false" customHeight="true" outlineLevel="0" collapsed="false">
      <c r="A473" s="26"/>
      <c r="B473" s="27" t="s">
        <v>64</v>
      </c>
      <c r="C473" s="28" t="s">
        <v>563</v>
      </c>
      <c r="D473" s="29" t="n">
        <f aca="false">COUNTIFS($A$465:$A$472,"Day 40",$D$465:$D$472,"&lt;&gt;")/8</f>
        <v>0</v>
      </c>
      <c r="E473" s="28" t="s">
        <v>66</v>
      </c>
      <c r="F473" s="30" t="str">
        <f aca="false">IFERROR(AVERAGEIFS($F$465:$F$472,$D$465:$D$472,"&lt;&gt;"),"-")</f>
        <v>-</v>
      </c>
      <c r="G473" s="26"/>
    </row>
    <row r="474" customFormat="false" ht="18" hidden="false" customHeight="true" outlineLevel="0" collapsed="false">
      <c r="A474" s="17" t="s">
        <v>564</v>
      </c>
      <c r="B474" s="17"/>
      <c r="C474" s="17"/>
      <c r="D474" s="17"/>
      <c r="E474" s="17"/>
      <c r="F474" s="17"/>
      <c r="G474" s="17"/>
    </row>
    <row r="475" customFormat="false" ht="13.5" hidden="false" customHeight="true" outlineLevel="0" collapsed="false">
      <c r="A475" s="18" t="s">
        <v>565</v>
      </c>
      <c r="B475" s="31" t="s">
        <v>69</v>
      </c>
      <c r="C475" s="20" t="s">
        <v>566</v>
      </c>
      <c r="D475" s="21"/>
      <c r="E475" s="21"/>
      <c r="F475" s="22"/>
      <c r="G475" s="23"/>
    </row>
    <row r="476" customFormat="false" ht="13.5" hidden="false" customHeight="true" outlineLevel="0" collapsed="false">
      <c r="A476" s="18" t="s">
        <v>565</v>
      </c>
      <c r="B476" s="31" t="s">
        <v>69</v>
      </c>
      <c r="C476" s="20" t="s">
        <v>567</v>
      </c>
      <c r="D476" s="21"/>
      <c r="E476" s="21"/>
      <c r="F476" s="22"/>
      <c r="G476" s="23"/>
    </row>
    <row r="477" customFormat="false" ht="13.5" hidden="false" customHeight="true" outlineLevel="0" collapsed="false">
      <c r="A477" s="18" t="s">
        <v>565</v>
      </c>
      <c r="B477" s="31" t="s">
        <v>69</v>
      </c>
      <c r="C477" s="20" t="s">
        <v>568</v>
      </c>
      <c r="D477" s="21"/>
      <c r="E477" s="21"/>
      <c r="F477" s="22"/>
      <c r="G477" s="23"/>
    </row>
    <row r="478" customFormat="false" ht="13.5" hidden="false" customHeight="true" outlineLevel="0" collapsed="false">
      <c r="A478" s="18" t="s">
        <v>565</v>
      </c>
      <c r="B478" s="31" t="s">
        <v>69</v>
      </c>
      <c r="C478" s="20" t="s">
        <v>569</v>
      </c>
      <c r="D478" s="21"/>
      <c r="E478" s="21"/>
      <c r="F478" s="22"/>
      <c r="G478" s="23"/>
    </row>
    <row r="479" customFormat="false" ht="13.5" hidden="false" customHeight="true" outlineLevel="0" collapsed="false">
      <c r="A479" s="18" t="s">
        <v>565</v>
      </c>
      <c r="B479" s="24" t="s">
        <v>56</v>
      </c>
      <c r="C479" s="20" t="s">
        <v>570</v>
      </c>
      <c r="D479" s="21"/>
      <c r="E479" s="21"/>
      <c r="F479" s="22"/>
      <c r="G479" s="23"/>
    </row>
    <row r="480" customFormat="false" ht="13.5" hidden="false" customHeight="true" outlineLevel="0" collapsed="false">
      <c r="A480" s="18" t="s">
        <v>565</v>
      </c>
      <c r="B480" s="25" t="s">
        <v>59</v>
      </c>
      <c r="C480" s="20" t="s">
        <v>571</v>
      </c>
      <c r="D480" s="21"/>
      <c r="E480" s="21"/>
      <c r="F480" s="22"/>
      <c r="G480" s="23"/>
    </row>
    <row r="481" customFormat="false" ht="13.5" hidden="false" customHeight="true" outlineLevel="0" collapsed="false">
      <c r="A481" s="18" t="s">
        <v>565</v>
      </c>
      <c r="B481" s="25" t="s">
        <v>59</v>
      </c>
      <c r="C481" s="20" t="s">
        <v>572</v>
      </c>
      <c r="D481" s="21"/>
      <c r="E481" s="21"/>
      <c r="F481" s="22"/>
      <c r="G481" s="23"/>
    </row>
    <row r="482" customFormat="false" ht="13.5" hidden="false" customHeight="true" outlineLevel="0" collapsed="false">
      <c r="A482" s="18" t="s">
        <v>565</v>
      </c>
      <c r="B482" s="25" t="s">
        <v>59</v>
      </c>
      <c r="C482" s="20" t="s">
        <v>573</v>
      </c>
      <c r="D482" s="21"/>
      <c r="E482" s="21"/>
      <c r="F482" s="22"/>
      <c r="G482" s="23"/>
    </row>
    <row r="483" customFormat="false" ht="15.75" hidden="false" customHeight="true" outlineLevel="0" collapsed="false">
      <c r="A483" s="26"/>
      <c r="B483" s="27" t="s">
        <v>64</v>
      </c>
      <c r="C483" s="28" t="s">
        <v>574</v>
      </c>
      <c r="D483" s="29" t="n">
        <f aca="false">COUNTIFS($A$475:$A$482,"Day 41",$D$475:$D$482,"&lt;&gt;")/8</f>
        <v>0</v>
      </c>
      <c r="E483" s="28" t="s">
        <v>66</v>
      </c>
      <c r="F483" s="30" t="str">
        <f aca="false">IFERROR(AVERAGEIFS($F$475:$F$482,$D$475:$D$482,"&lt;&gt;"),"-")</f>
        <v>-</v>
      </c>
      <c r="G483" s="26"/>
    </row>
    <row r="484" customFormat="false" ht="18" hidden="false" customHeight="true" outlineLevel="0" collapsed="false">
      <c r="A484" s="17" t="s">
        <v>575</v>
      </c>
      <c r="B484" s="17"/>
      <c r="C484" s="17"/>
      <c r="D484" s="17"/>
      <c r="E484" s="17"/>
      <c r="F484" s="17"/>
      <c r="G484" s="17"/>
    </row>
    <row r="485" customFormat="false" ht="13.5" hidden="false" customHeight="true" outlineLevel="0" collapsed="false">
      <c r="A485" s="18" t="s">
        <v>576</v>
      </c>
      <c r="B485" s="31" t="s">
        <v>69</v>
      </c>
      <c r="C485" s="20" t="s">
        <v>577</v>
      </c>
      <c r="D485" s="21"/>
      <c r="E485" s="21"/>
      <c r="F485" s="22"/>
      <c r="G485" s="23"/>
    </row>
    <row r="486" customFormat="false" ht="13.5" hidden="false" customHeight="true" outlineLevel="0" collapsed="false">
      <c r="A486" s="18" t="s">
        <v>576</v>
      </c>
      <c r="B486" s="31" t="s">
        <v>69</v>
      </c>
      <c r="C486" s="20" t="s">
        <v>578</v>
      </c>
      <c r="D486" s="21"/>
      <c r="E486" s="21"/>
      <c r="F486" s="22"/>
      <c r="G486" s="23"/>
    </row>
    <row r="487" customFormat="false" ht="13.5" hidden="false" customHeight="true" outlineLevel="0" collapsed="false">
      <c r="A487" s="18" t="s">
        <v>576</v>
      </c>
      <c r="B487" s="31" t="s">
        <v>69</v>
      </c>
      <c r="C487" s="20" t="s">
        <v>579</v>
      </c>
      <c r="D487" s="21"/>
      <c r="E487" s="21"/>
      <c r="F487" s="22"/>
      <c r="G487" s="23"/>
    </row>
    <row r="488" customFormat="false" ht="13.5" hidden="false" customHeight="true" outlineLevel="0" collapsed="false">
      <c r="A488" s="18" t="s">
        <v>576</v>
      </c>
      <c r="B488" s="31" t="s">
        <v>69</v>
      </c>
      <c r="C488" s="20" t="s">
        <v>580</v>
      </c>
      <c r="D488" s="21"/>
      <c r="E488" s="21"/>
      <c r="F488" s="22"/>
      <c r="G488" s="23"/>
    </row>
    <row r="489" customFormat="false" ht="13.5" hidden="false" customHeight="true" outlineLevel="0" collapsed="false">
      <c r="A489" s="18" t="s">
        <v>576</v>
      </c>
      <c r="B489" s="24" t="s">
        <v>56</v>
      </c>
      <c r="C489" s="20" t="s">
        <v>581</v>
      </c>
      <c r="D489" s="21"/>
      <c r="E489" s="21"/>
      <c r="F489" s="22"/>
      <c r="G489" s="23"/>
    </row>
    <row r="490" customFormat="false" ht="13.5" hidden="false" customHeight="true" outlineLevel="0" collapsed="false">
      <c r="A490" s="18" t="s">
        <v>576</v>
      </c>
      <c r="B490" s="25" t="s">
        <v>59</v>
      </c>
      <c r="C490" s="20" t="s">
        <v>582</v>
      </c>
      <c r="D490" s="21"/>
      <c r="E490" s="21"/>
      <c r="F490" s="22"/>
      <c r="G490" s="23"/>
    </row>
    <row r="491" customFormat="false" ht="13.5" hidden="false" customHeight="true" outlineLevel="0" collapsed="false">
      <c r="A491" s="18" t="s">
        <v>576</v>
      </c>
      <c r="B491" s="25" t="s">
        <v>59</v>
      </c>
      <c r="C491" s="20" t="s">
        <v>583</v>
      </c>
      <c r="D491" s="21"/>
      <c r="E491" s="21"/>
      <c r="F491" s="22"/>
      <c r="G491" s="23"/>
    </row>
    <row r="492" customFormat="false" ht="13.5" hidden="false" customHeight="true" outlineLevel="0" collapsed="false">
      <c r="A492" s="18" t="s">
        <v>576</v>
      </c>
      <c r="B492" s="25" t="s">
        <v>59</v>
      </c>
      <c r="C492" s="20" t="s">
        <v>584</v>
      </c>
      <c r="D492" s="21"/>
      <c r="E492" s="21"/>
      <c r="F492" s="22"/>
      <c r="G492" s="23"/>
    </row>
    <row r="493" customFormat="false" ht="15.75" hidden="false" customHeight="true" outlineLevel="0" collapsed="false">
      <c r="A493" s="26"/>
      <c r="B493" s="27" t="s">
        <v>64</v>
      </c>
      <c r="C493" s="28" t="s">
        <v>585</v>
      </c>
      <c r="D493" s="29" t="n">
        <f aca="false">COUNTIFS($A$485:$A$492,"Day 42",$D$485:$D$492,"&lt;&gt;")/8</f>
        <v>0</v>
      </c>
      <c r="E493" s="28" t="s">
        <v>66</v>
      </c>
      <c r="F493" s="30" t="str">
        <f aca="false">IFERROR(AVERAGEIFS($F$485:$F$492,$D$485:$D$492,"&lt;&gt;"),"-")</f>
        <v>-</v>
      </c>
      <c r="G493" s="26"/>
    </row>
    <row r="494" customFormat="false" ht="18" hidden="false" customHeight="true" outlineLevel="0" collapsed="false">
      <c r="A494" s="17" t="s">
        <v>586</v>
      </c>
      <c r="B494" s="17"/>
      <c r="C494" s="17"/>
      <c r="D494" s="17"/>
      <c r="E494" s="17"/>
      <c r="F494" s="17"/>
      <c r="G494" s="17"/>
    </row>
    <row r="495" customFormat="false" ht="13.5" hidden="false" customHeight="true" outlineLevel="0" collapsed="false">
      <c r="A495" s="18" t="s">
        <v>587</v>
      </c>
      <c r="B495" s="31" t="s">
        <v>69</v>
      </c>
      <c r="C495" s="20" t="s">
        <v>588</v>
      </c>
      <c r="D495" s="21"/>
      <c r="E495" s="21"/>
      <c r="F495" s="22"/>
      <c r="G495" s="23"/>
    </row>
    <row r="496" customFormat="false" ht="13.5" hidden="false" customHeight="true" outlineLevel="0" collapsed="false">
      <c r="A496" s="18" t="s">
        <v>587</v>
      </c>
      <c r="B496" s="31" t="s">
        <v>69</v>
      </c>
      <c r="C496" s="20" t="s">
        <v>589</v>
      </c>
      <c r="D496" s="21"/>
      <c r="E496" s="21"/>
      <c r="F496" s="22"/>
      <c r="G496" s="23"/>
    </row>
    <row r="497" customFormat="false" ht="13.5" hidden="false" customHeight="true" outlineLevel="0" collapsed="false">
      <c r="A497" s="18" t="s">
        <v>587</v>
      </c>
      <c r="B497" s="31" t="s">
        <v>69</v>
      </c>
      <c r="C497" s="20" t="s">
        <v>590</v>
      </c>
      <c r="D497" s="21"/>
      <c r="E497" s="21"/>
      <c r="F497" s="22"/>
      <c r="G497" s="23"/>
    </row>
    <row r="498" customFormat="false" ht="13.5" hidden="false" customHeight="true" outlineLevel="0" collapsed="false">
      <c r="A498" s="18" t="s">
        <v>587</v>
      </c>
      <c r="B498" s="31" t="s">
        <v>69</v>
      </c>
      <c r="C498" s="20" t="s">
        <v>591</v>
      </c>
      <c r="D498" s="21"/>
      <c r="E498" s="21"/>
      <c r="F498" s="22"/>
      <c r="G498" s="23"/>
    </row>
    <row r="499" customFormat="false" ht="13.5" hidden="false" customHeight="true" outlineLevel="0" collapsed="false">
      <c r="A499" s="18" t="s">
        <v>587</v>
      </c>
      <c r="B499" s="31" t="s">
        <v>69</v>
      </c>
      <c r="C499" s="20" t="s">
        <v>592</v>
      </c>
      <c r="D499" s="21"/>
      <c r="E499" s="21"/>
      <c r="F499" s="22"/>
      <c r="G499" s="23"/>
    </row>
    <row r="500" customFormat="false" ht="13.5" hidden="false" customHeight="true" outlineLevel="0" collapsed="false">
      <c r="A500" s="18" t="s">
        <v>587</v>
      </c>
      <c r="B500" s="31" t="s">
        <v>69</v>
      </c>
      <c r="C500" s="20" t="s">
        <v>593</v>
      </c>
      <c r="D500" s="21"/>
      <c r="E500" s="21"/>
      <c r="F500" s="22"/>
      <c r="G500" s="23"/>
    </row>
    <row r="501" customFormat="false" ht="13.5" hidden="false" customHeight="true" outlineLevel="0" collapsed="false">
      <c r="A501" s="18" t="s">
        <v>587</v>
      </c>
      <c r="B501" s="25" t="s">
        <v>59</v>
      </c>
      <c r="C501" s="20" t="s">
        <v>594</v>
      </c>
      <c r="D501" s="21"/>
      <c r="E501" s="21"/>
      <c r="F501" s="22"/>
      <c r="G501" s="23"/>
    </row>
    <row r="502" customFormat="false" ht="13.5" hidden="false" customHeight="true" outlineLevel="0" collapsed="false">
      <c r="A502" s="18" t="s">
        <v>587</v>
      </c>
      <c r="B502" s="25" t="s">
        <v>59</v>
      </c>
      <c r="C502" s="20" t="s">
        <v>595</v>
      </c>
      <c r="D502" s="21"/>
      <c r="E502" s="21"/>
      <c r="F502" s="22"/>
      <c r="G502" s="23"/>
    </row>
    <row r="503" customFormat="false" ht="13.5" hidden="false" customHeight="true" outlineLevel="0" collapsed="false">
      <c r="A503" s="18" t="s">
        <v>587</v>
      </c>
      <c r="B503" s="25" t="s">
        <v>59</v>
      </c>
      <c r="C503" s="20" t="s">
        <v>596</v>
      </c>
      <c r="D503" s="21"/>
      <c r="E503" s="21"/>
      <c r="F503" s="22"/>
      <c r="G503" s="23"/>
    </row>
    <row r="504" customFormat="false" ht="15.75" hidden="false" customHeight="true" outlineLevel="0" collapsed="false">
      <c r="A504" s="26"/>
      <c r="B504" s="27" t="s">
        <v>64</v>
      </c>
      <c r="C504" s="28" t="s">
        <v>597</v>
      </c>
      <c r="D504" s="29" t="n">
        <f aca="false">COUNTIFS($A$495:$A$503,"Day 43",$D$495:$D$503,"&lt;&gt;")/9</f>
        <v>0</v>
      </c>
      <c r="E504" s="28" t="s">
        <v>66</v>
      </c>
      <c r="F504" s="30" t="str">
        <f aca="false">IFERROR(AVERAGEIFS($F$495:$F$503,$D$495:$D$503,"&lt;&gt;"),"-")</f>
        <v>-</v>
      </c>
      <c r="G504" s="26"/>
    </row>
    <row r="505" customFormat="false" ht="18" hidden="false" customHeight="true" outlineLevel="0" collapsed="false">
      <c r="A505" s="17" t="s">
        <v>598</v>
      </c>
      <c r="B505" s="17"/>
      <c r="C505" s="17"/>
      <c r="D505" s="17"/>
      <c r="E505" s="17"/>
      <c r="F505" s="17"/>
      <c r="G505" s="17"/>
    </row>
    <row r="506" customFormat="false" ht="13.5" hidden="false" customHeight="true" outlineLevel="0" collapsed="false">
      <c r="A506" s="18" t="s">
        <v>599</v>
      </c>
      <c r="B506" s="31" t="s">
        <v>69</v>
      </c>
      <c r="C506" s="20" t="s">
        <v>600</v>
      </c>
      <c r="D506" s="21"/>
      <c r="E506" s="21"/>
      <c r="F506" s="22"/>
      <c r="G506" s="23"/>
    </row>
    <row r="507" customFormat="false" ht="13.5" hidden="false" customHeight="true" outlineLevel="0" collapsed="false">
      <c r="A507" s="18" t="s">
        <v>599</v>
      </c>
      <c r="B507" s="31" t="s">
        <v>69</v>
      </c>
      <c r="C507" s="20" t="s">
        <v>601</v>
      </c>
      <c r="D507" s="21"/>
      <c r="E507" s="21"/>
      <c r="F507" s="22"/>
      <c r="G507" s="23"/>
    </row>
    <row r="508" customFormat="false" ht="13.5" hidden="false" customHeight="true" outlineLevel="0" collapsed="false">
      <c r="A508" s="18" t="s">
        <v>599</v>
      </c>
      <c r="B508" s="31" t="s">
        <v>69</v>
      </c>
      <c r="C508" s="20" t="s">
        <v>602</v>
      </c>
      <c r="D508" s="21"/>
      <c r="E508" s="21"/>
      <c r="F508" s="22"/>
      <c r="G508" s="23"/>
    </row>
    <row r="509" customFormat="false" ht="13.5" hidden="false" customHeight="true" outlineLevel="0" collapsed="false">
      <c r="A509" s="18" t="s">
        <v>599</v>
      </c>
      <c r="B509" s="31" t="s">
        <v>69</v>
      </c>
      <c r="C509" s="20" t="s">
        <v>603</v>
      </c>
      <c r="D509" s="21"/>
      <c r="E509" s="21"/>
      <c r="F509" s="22"/>
      <c r="G509" s="23"/>
    </row>
    <row r="510" customFormat="false" ht="13.5" hidden="false" customHeight="true" outlineLevel="0" collapsed="false">
      <c r="A510" s="18" t="s">
        <v>599</v>
      </c>
      <c r="B510" s="31" t="s">
        <v>69</v>
      </c>
      <c r="C510" s="20" t="s">
        <v>604</v>
      </c>
      <c r="D510" s="21"/>
      <c r="E510" s="21"/>
      <c r="F510" s="22"/>
      <c r="G510" s="23"/>
    </row>
    <row r="511" customFormat="false" ht="13.5" hidden="false" customHeight="true" outlineLevel="0" collapsed="false">
      <c r="A511" s="18" t="s">
        <v>599</v>
      </c>
      <c r="B511" s="31" t="s">
        <v>69</v>
      </c>
      <c r="C511" s="20" t="s">
        <v>605</v>
      </c>
      <c r="D511" s="21"/>
      <c r="E511" s="21"/>
      <c r="F511" s="22"/>
      <c r="G511" s="23"/>
    </row>
    <row r="512" customFormat="false" ht="13.5" hidden="false" customHeight="true" outlineLevel="0" collapsed="false">
      <c r="A512" s="18" t="s">
        <v>599</v>
      </c>
      <c r="B512" s="25" t="s">
        <v>59</v>
      </c>
      <c r="C512" s="20" t="s">
        <v>606</v>
      </c>
      <c r="D512" s="21"/>
      <c r="E512" s="21"/>
      <c r="F512" s="22"/>
      <c r="G512" s="23"/>
    </row>
    <row r="513" customFormat="false" ht="13.5" hidden="false" customHeight="true" outlineLevel="0" collapsed="false">
      <c r="A513" s="18" t="s">
        <v>599</v>
      </c>
      <c r="B513" s="25" t="s">
        <v>59</v>
      </c>
      <c r="C513" s="20" t="s">
        <v>607</v>
      </c>
      <c r="D513" s="21"/>
      <c r="E513" s="21"/>
      <c r="F513" s="22"/>
      <c r="G513" s="23"/>
    </row>
    <row r="514" customFormat="false" ht="13.5" hidden="false" customHeight="true" outlineLevel="0" collapsed="false">
      <c r="A514" s="18" t="s">
        <v>599</v>
      </c>
      <c r="B514" s="25" t="s">
        <v>59</v>
      </c>
      <c r="C514" s="20" t="s">
        <v>608</v>
      </c>
      <c r="D514" s="21"/>
      <c r="E514" s="21"/>
      <c r="F514" s="22"/>
      <c r="G514" s="23"/>
    </row>
    <row r="515" customFormat="false" ht="15.75" hidden="false" customHeight="true" outlineLevel="0" collapsed="false">
      <c r="A515" s="26"/>
      <c r="B515" s="27" t="s">
        <v>64</v>
      </c>
      <c r="C515" s="28" t="s">
        <v>609</v>
      </c>
      <c r="D515" s="29" t="n">
        <f aca="false">COUNTIFS($A$506:$A$514,"Day 44",$D$506:$D$514,"&lt;&gt;")/9</f>
        <v>0</v>
      </c>
      <c r="E515" s="28" t="s">
        <v>66</v>
      </c>
      <c r="F515" s="30" t="str">
        <f aca="false">IFERROR(AVERAGEIFS($F$506:$F$514,$D$506:$D$514,"&lt;&gt;"),"-")</f>
        <v>-</v>
      </c>
      <c r="G515" s="26"/>
    </row>
    <row r="516" customFormat="false" ht="18" hidden="false" customHeight="true" outlineLevel="0" collapsed="false">
      <c r="A516" s="17" t="s">
        <v>610</v>
      </c>
      <c r="B516" s="17"/>
      <c r="C516" s="17"/>
      <c r="D516" s="17"/>
      <c r="E516" s="17"/>
      <c r="F516" s="17"/>
      <c r="G516" s="17"/>
    </row>
    <row r="517" customFormat="false" ht="13.5" hidden="false" customHeight="true" outlineLevel="0" collapsed="false">
      <c r="A517" s="18" t="s">
        <v>611</v>
      </c>
      <c r="B517" s="19" t="s">
        <v>54</v>
      </c>
      <c r="C517" s="20" t="s">
        <v>555</v>
      </c>
      <c r="D517" s="21"/>
      <c r="E517" s="21"/>
      <c r="F517" s="22"/>
      <c r="G517" s="23"/>
    </row>
    <row r="518" customFormat="false" ht="13.5" hidden="false" customHeight="true" outlineLevel="0" collapsed="false">
      <c r="A518" s="18" t="s">
        <v>611</v>
      </c>
      <c r="B518" s="31" t="s">
        <v>69</v>
      </c>
      <c r="C518" s="20" t="s">
        <v>612</v>
      </c>
      <c r="D518" s="21"/>
      <c r="E518" s="21"/>
      <c r="F518" s="22"/>
      <c r="G518" s="23"/>
    </row>
    <row r="519" customFormat="false" ht="13.5" hidden="false" customHeight="true" outlineLevel="0" collapsed="false">
      <c r="A519" s="18" t="s">
        <v>611</v>
      </c>
      <c r="B519" s="31" t="s">
        <v>69</v>
      </c>
      <c r="C519" s="20" t="s">
        <v>613</v>
      </c>
      <c r="D519" s="21"/>
      <c r="E519" s="21"/>
      <c r="F519" s="22"/>
      <c r="G519" s="23"/>
    </row>
    <row r="520" customFormat="false" ht="13.5" hidden="false" customHeight="true" outlineLevel="0" collapsed="false">
      <c r="A520" s="18" t="s">
        <v>611</v>
      </c>
      <c r="B520" s="31" t="s">
        <v>69</v>
      </c>
      <c r="C520" s="20" t="s">
        <v>614</v>
      </c>
      <c r="D520" s="21"/>
      <c r="E520" s="21"/>
      <c r="F520" s="22"/>
      <c r="G520" s="23"/>
    </row>
    <row r="521" customFormat="false" ht="13.5" hidden="false" customHeight="true" outlineLevel="0" collapsed="false">
      <c r="A521" s="18" t="s">
        <v>611</v>
      </c>
      <c r="B521" s="31" t="s">
        <v>69</v>
      </c>
      <c r="C521" s="20" t="s">
        <v>615</v>
      </c>
      <c r="D521" s="21"/>
      <c r="E521" s="21"/>
      <c r="F521" s="22"/>
      <c r="G521" s="23"/>
    </row>
    <row r="522" customFormat="false" ht="13.5" hidden="false" customHeight="true" outlineLevel="0" collapsed="false">
      <c r="A522" s="18" t="s">
        <v>611</v>
      </c>
      <c r="B522" s="31" t="s">
        <v>69</v>
      </c>
      <c r="C522" s="20" t="s">
        <v>616</v>
      </c>
      <c r="D522" s="21"/>
      <c r="E522" s="21"/>
      <c r="F522" s="22"/>
      <c r="G522" s="23"/>
    </row>
    <row r="523" customFormat="false" ht="13.5" hidden="false" customHeight="true" outlineLevel="0" collapsed="false">
      <c r="A523" s="18" t="s">
        <v>611</v>
      </c>
      <c r="B523" s="25" t="s">
        <v>59</v>
      </c>
      <c r="C523" s="20" t="s">
        <v>617</v>
      </c>
      <c r="D523" s="21"/>
      <c r="E523" s="21"/>
      <c r="F523" s="22"/>
      <c r="G523" s="23"/>
    </row>
    <row r="524" customFormat="false" ht="13.5" hidden="false" customHeight="true" outlineLevel="0" collapsed="false">
      <c r="A524" s="18" t="s">
        <v>611</v>
      </c>
      <c r="B524" s="25" t="s">
        <v>59</v>
      </c>
      <c r="C524" s="20" t="s">
        <v>618</v>
      </c>
      <c r="D524" s="21"/>
      <c r="E524" s="21"/>
      <c r="F524" s="22"/>
      <c r="G524" s="23"/>
    </row>
    <row r="525" customFormat="false" ht="13.5" hidden="false" customHeight="true" outlineLevel="0" collapsed="false">
      <c r="A525" s="18" t="s">
        <v>611</v>
      </c>
      <c r="B525" s="25" t="s">
        <v>59</v>
      </c>
      <c r="C525" s="20" t="s">
        <v>619</v>
      </c>
      <c r="D525" s="21"/>
      <c r="E525" s="21"/>
      <c r="F525" s="22"/>
      <c r="G525" s="23"/>
    </row>
    <row r="526" customFormat="false" ht="15.75" hidden="false" customHeight="true" outlineLevel="0" collapsed="false">
      <c r="A526" s="26"/>
      <c r="B526" s="27" t="s">
        <v>64</v>
      </c>
      <c r="C526" s="28" t="s">
        <v>620</v>
      </c>
      <c r="D526" s="29" t="n">
        <f aca="false">COUNTIFS($A$517:$A$525,"Day 45",$D$517:$D$525,"&lt;&gt;")/9</f>
        <v>0</v>
      </c>
      <c r="E526" s="28" t="s">
        <v>66</v>
      </c>
      <c r="F526" s="30" t="str">
        <f aca="false">IFERROR(AVERAGEIFS($F$517:$F$525,$D$517:$D$525,"&lt;&gt;"),"-")</f>
        <v>-</v>
      </c>
      <c r="G526" s="26"/>
    </row>
    <row r="527" customFormat="false" ht="18" hidden="false" customHeight="true" outlineLevel="0" collapsed="false">
      <c r="A527" s="17" t="s">
        <v>621</v>
      </c>
      <c r="B527" s="17"/>
      <c r="C527" s="17"/>
      <c r="D527" s="17"/>
      <c r="E527" s="17"/>
      <c r="F527" s="17"/>
      <c r="G527" s="17"/>
    </row>
    <row r="528" customFormat="false" ht="13.5" hidden="false" customHeight="true" outlineLevel="0" collapsed="false">
      <c r="A528" s="18" t="s">
        <v>622</v>
      </c>
      <c r="B528" s="19" t="s">
        <v>54</v>
      </c>
      <c r="C528" s="20" t="s">
        <v>623</v>
      </c>
      <c r="D528" s="21"/>
      <c r="E528" s="21"/>
      <c r="F528" s="22"/>
      <c r="G528" s="23"/>
    </row>
    <row r="529" customFormat="false" ht="13.5" hidden="false" customHeight="true" outlineLevel="0" collapsed="false">
      <c r="A529" s="18" t="s">
        <v>622</v>
      </c>
      <c r="B529" s="31" t="s">
        <v>69</v>
      </c>
      <c r="C529" s="20" t="s">
        <v>624</v>
      </c>
      <c r="D529" s="21"/>
      <c r="E529" s="21"/>
      <c r="F529" s="22"/>
      <c r="G529" s="23"/>
    </row>
    <row r="530" customFormat="false" ht="13.5" hidden="false" customHeight="true" outlineLevel="0" collapsed="false">
      <c r="A530" s="18" t="s">
        <v>622</v>
      </c>
      <c r="B530" s="31" t="s">
        <v>69</v>
      </c>
      <c r="C530" s="20" t="s">
        <v>625</v>
      </c>
      <c r="D530" s="21"/>
      <c r="E530" s="21"/>
      <c r="F530" s="22"/>
      <c r="G530" s="23"/>
    </row>
    <row r="531" customFormat="false" ht="13.5" hidden="false" customHeight="true" outlineLevel="0" collapsed="false">
      <c r="A531" s="18" t="s">
        <v>622</v>
      </c>
      <c r="B531" s="31" t="s">
        <v>69</v>
      </c>
      <c r="C531" s="20" t="s">
        <v>626</v>
      </c>
      <c r="D531" s="21"/>
      <c r="E531" s="21"/>
      <c r="F531" s="22"/>
      <c r="G531" s="23"/>
    </row>
    <row r="532" customFormat="false" ht="13.5" hidden="false" customHeight="true" outlineLevel="0" collapsed="false">
      <c r="A532" s="18" t="s">
        <v>622</v>
      </c>
      <c r="B532" s="31" t="s">
        <v>69</v>
      </c>
      <c r="C532" s="20" t="s">
        <v>627</v>
      </c>
      <c r="D532" s="21"/>
      <c r="E532" s="21"/>
      <c r="F532" s="22"/>
      <c r="G532" s="23"/>
    </row>
    <row r="533" customFormat="false" ht="13.5" hidden="false" customHeight="true" outlineLevel="0" collapsed="false">
      <c r="A533" s="18" t="s">
        <v>622</v>
      </c>
      <c r="B533" s="31" t="s">
        <v>69</v>
      </c>
      <c r="C533" s="20" t="s">
        <v>628</v>
      </c>
      <c r="D533" s="21"/>
      <c r="E533" s="21"/>
      <c r="F533" s="22"/>
      <c r="G533" s="23"/>
    </row>
    <row r="534" customFormat="false" ht="13.5" hidden="false" customHeight="true" outlineLevel="0" collapsed="false">
      <c r="A534" s="18" t="s">
        <v>622</v>
      </c>
      <c r="B534" s="25" t="s">
        <v>59</v>
      </c>
      <c r="C534" s="20" t="s">
        <v>629</v>
      </c>
      <c r="D534" s="21"/>
      <c r="E534" s="21"/>
      <c r="F534" s="22"/>
      <c r="G534" s="23"/>
    </row>
    <row r="535" customFormat="false" ht="13.5" hidden="false" customHeight="true" outlineLevel="0" collapsed="false">
      <c r="A535" s="18" t="s">
        <v>622</v>
      </c>
      <c r="B535" s="25" t="s">
        <v>59</v>
      </c>
      <c r="C535" s="20" t="s">
        <v>630</v>
      </c>
      <c r="D535" s="21"/>
      <c r="E535" s="21"/>
      <c r="F535" s="22"/>
      <c r="G535" s="23"/>
    </row>
    <row r="536" customFormat="false" ht="13.5" hidden="false" customHeight="true" outlineLevel="0" collapsed="false">
      <c r="A536" s="18" t="s">
        <v>622</v>
      </c>
      <c r="B536" s="25" t="s">
        <v>59</v>
      </c>
      <c r="C536" s="20" t="s">
        <v>631</v>
      </c>
      <c r="D536" s="21"/>
      <c r="E536" s="21"/>
      <c r="F536" s="22"/>
      <c r="G536" s="23"/>
    </row>
    <row r="537" customFormat="false" ht="15.75" hidden="false" customHeight="true" outlineLevel="0" collapsed="false">
      <c r="A537" s="26"/>
      <c r="B537" s="27" t="s">
        <v>64</v>
      </c>
      <c r="C537" s="28" t="s">
        <v>632</v>
      </c>
      <c r="D537" s="29" t="n">
        <f aca="false">COUNTIFS($A$528:$A$536,"Day 46",$D$528:$D$536,"&lt;&gt;")/9</f>
        <v>0</v>
      </c>
      <c r="E537" s="28" t="s">
        <v>66</v>
      </c>
      <c r="F537" s="30" t="str">
        <f aca="false">IFERROR(AVERAGEIFS($F$528:$F$536,$D$528:$D$536,"&lt;&gt;"),"-")</f>
        <v>-</v>
      </c>
      <c r="G537" s="26"/>
    </row>
    <row r="538" customFormat="false" ht="18" hidden="false" customHeight="true" outlineLevel="0" collapsed="false">
      <c r="A538" s="17" t="s">
        <v>633</v>
      </c>
      <c r="B538" s="17"/>
      <c r="C538" s="17"/>
      <c r="D538" s="17"/>
      <c r="E538" s="17"/>
      <c r="F538" s="17"/>
      <c r="G538" s="17"/>
    </row>
    <row r="539" customFormat="false" ht="13.5" hidden="false" customHeight="true" outlineLevel="0" collapsed="false">
      <c r="A539" s="18" t="s">
        <v>634</v>
      </c>
      <c r="B539" s="19" t="s">
        <v>54</v>
      </c>
      <c r="C539" s="20" t="s">
        <v>635</v>
      </c>
      <c r="D539" s="21"/>
      <c r="E539" s="21"/>
      <c r="F539" s="22"/>
      <c r="G539" s="23"/>
    </row>
    <row r="540" customFormat="false" ht="13.5" hidden="false" customHeight="true" outlineLevel="0" collapsed="false">
      <c r="A540" s="18" t="s">
        <v>634</v>
      </c>
      <c r="B540" s="31" t="s">
        <v>69</v>
      </c>
      <c r="C540" s="20" t="s">
        <v>636</v>
      </c>
      <c r="D540" s="21"/>
      <c r="E540" s="21"/>
      <c r="F540" s="22"/>
      <c r="G540" s="23"/>
    </row>
    <row r="541" customFormat="false" ht="13.5" hidden="false" customHeight="true" outlineLevel="0" collapsed="false">
      <c r="A541" s="18" t="s">
        <v>634</v>
      </c>
      <c r="B541" s="31" t="s">
        <v>69</v>
      </c>
      <c r="C541" s="20" t="s">
        <v>637</v>
      </c>
      <c r="D541" s="21"/>
      <c r="E541" s="21"/>
      <c r="F541" s="22"/>
      <c r="G541" s="23"/>
    </row>
    <row r="542" customFormat="false" ht="13.5" hidden="false" customHeight="true" outlineLevel="0" collapsed="false">
      <c r="A542" s="18" t="s">
        <v>634</v>
      </c>
      <c r="B542" s="31" t="s">
        <v>69</v>
      </c>
      <c r="C542" s="20" t="s">
        <v>638</v>
      </c>
      <c r="D542" s="21"/>
      <c r="E542" s="21"/>
      <c r="F542" s="22"/>
      <c r="G542" s="23"/>
    </row>
    <row r="543" customFormat="false" ht="13.5" hidden="false" customHeight="true" outlineLevel="0" collapsed="false">
      <c r="A543" s="18" t="s">
        <v>634</v>
      </c>
      <c r="B543" s="31" t="s">
        <v>69</v>
      </c>
      <c r="C543" s="20" t="s">
        <v>639</v>
      </c>
      <c r="D543" s="21"/>
      <c r="E543" s="21"/>
      <c r="F543" s="22"/>
      <c r="G543" s="23"/>
    </row>
    <row r="544" customFormat="false" ht="13.5" hidden="false" customHeight="true" outlineLevel="0" collapsed="false">
      <c r="A544" s="18" t="s">
        <v>634</v>
      </c>
      <c r="B544" s="31" t="s">
        <v>69</v>
      </c>
      <c r="C544" s="20" t="s">
        <v>640</v>
      </c>
      <c r="D544" s="21"/>
      <c r="E544" s="21"/>
      <c r="F544" s="22"/>
      <c r="G544" s="23"/>
    </row>
    <row r="545" customFormat="false" ht="13.5" hidden="false" customHeight="true" outlineLevel="0" collapsed="false">
      <c r="A545" s="18" t="s">
        <v>634</v>
      </c>
      <c r="B545" s="31" t="s">
        <v>69</v>
      </c>
      <c r="C545" s="20" t="s">
        <v>641</v>
      </c>
      <c r="D545" s="21"/>
      <c r="E545" s="21"/>
      <c r="F545" s="22"/>
      <c r="G545" s="23"/>
    </row>
    <row r="546" customFormat="false" ht="13.5" hidden="false" customHeight="true" outlineLevel="0" collapsed="false">
      <c r="A546" s="18" t="s">
        <v>634</v>
      </c>
      <c r="B546" s="25" t="s">
        <v>59</v>
      </c>
      <c r="C546" s="20" t="s">
        <v>642</v>
      </c>
      <c r="D546" s="21"/>
      <c r="E546" s="21"/>
      <c r="F546" s="22"/>
      <c r="G546" s="23"/>
    </row>
    <row r="547" customFormat="false" ht="13.5" hidden="false" customHeight="true" outlineLevel="0" collapsed="false">
      <c r="A547" s="18" t="s">
        <v>634</v>
      </c>
      <c r="B547" s="25" t="s">
        <v>59</v>
      </c>
      <c r="C547" s="20" t="s">
        <v>643</v>
      </c>
      <c r="D547" s="21"/>
      <c r="E547" s="21"/>
      <c r="F547" s="22"/>
      <c r="G547" s="23"/>
    </row>
    <row r="548" customFormat="false" ht="13.5" hidden="false" customHeight="true" outlineLevel="0" collapsed="false">
      <c r="A548" s="18" t="s">
        <v>634</v>
      </c>
      <c r="B548" s="25" t="s">
        <v>59</v>
      </c>
      <c r="C548" s="20" t="s">
        <v>644</v>
      </c>
      <c r="D548" s="21"/>
      <c r="E548" s="21"/>
      <c r="F548" s="22"/>
      <c r="G548" s="23"/>
    </row>
    <row r="549" customFormat="false" ht="13.5" hidden="false" customHeight="true" outlineLevel="0" collapsed="false">
      <c r="A549" s="18" t="s">
        <v>634</v>
      </c>
      <c r="B549" s="25" t="s">
        <v>59</v>
      </c>
      <c r="C549" s="20" t="s">
        <v>645</v>
      </c>
      <c r="D549" s="21"/>
      <c r="E549" s="21"/>
      <c r="F549" s="22"/>
      <c r="G549" s="23"/>
    </row>
    <row r="550" customFormat="false" ht="15.75" hidden="false" customHeight="true" outlineLevel="0" collapsed="false">
      <c r="A550" s="26"/>
      <c r="B550" s="27" t="s">
        <v>64</v>
      </c>
      <c r="C550" s="28" t="s">
        <v>646</v>
      </c>
      <c r="D550" s="29" t="n">
        <f aca="false">COUNTIFS($A$539:$A$549,"Day 47",$D$539:$D$549,"&lt;&gt;")/11</f>
        <v>0</v>
      </c>
      <c r="E550" s="28" t="s">
        <v>66</v>
      </c>
      <c r="F550" s="30" t="str">
        <f aca="false">IFERROR(AVERAGEIFS($F$539:$F$549,$D$539:$D$549,"&lt;&gt;"),"-")</f>
        <v>-</v>
      </c>
      <c r="G550" s="26"/>
    </row>
    <row r="551" customFormat="false" ht="18" hidden="false" customHeight="true" outlineLevel="0" collapsed="false">
      <c r="A551" s="17" t="s">
        <v>647</v>
      </c>
      <c r="B551" s="17"/>
      <c r="C551" s="17"/>
      <c r="D551" s="17"/>
      <c r="E551" s="17"/>
      <c r="F551" s="17"/>
      <c r="G551" s="17"/>
    </row>
    <row r="552" customFormat="false" ht="13.5" hidden="false" customHeight="true" outlineLevel="0" collapsed="false">
      <c r="A552" s="18" t="s">
        <v>648</v>
      </c>
      <c r="B552" s="19" t="s">
        <v>54</v>
      </c>
      <c r="C552" s="20" t="s">
        <v>649</v>
      </c>
      <c r="D552" s="21"/>
      <c r="E552" s="21"/>
      <c r="F552" s="22"/>
      <c r="G552" s="23"/>
    </row>
    <row r="553" customFormat="false" ht="13.5" hidden="false" customHeight="true" outlineLevel="0" collapsed="false">
      <c r="A553" s="18" t="s">
        <v>648</v>
      </c>
      <c r="B553" s="31" t="s">
        <v>69</v>
      </c>
      <c r="C553" s="20" t="s">
        <v>650</v>
      </c>
      <c r="D553" s="21"/>
      <c r="E553" s="21"/>
      <c r="F553" s="22"/>
      <c r="G553" s="23"/>
    </row>
    <row r="554" customFormat="false" ht="13.5" hidden="false" customHeight="true" outlineLevel="0" collapsed="false">
      <c r="A554" s="18" t="s">
        <v>648</v>
      </c>
      <c r="B554" s="31" t="s">
        <v>69</v>
      </c>
      <c r="C554" s="20" t="s">
        <v>651</v>
      </c>
      <c r="D554" s="21"/>
      <c r="E554" s="21"/>
      <c r="F554" s="22"/>
      <c r="G554" s="23"/>
    </row>
    <row r="555" customFormat="false" ht="13.5" hidden="false" customHeight="true" outlineLevel="0" collapsed="false">
      <c r="A555" s="18" t="s">
        <v>648</v>
      </c>
      <c r="B555" s="31" t="s">
        <v>69</v>
      </c>
      <c r="C555" s="20" t="s">
        <v>652</v>
      </c>
      <c r="D555" s="21"/>
      <c r="E555" s="21"/>
      <c r="F555" s="22"/>
      <c r="G555" s="23"/>
    </row>
    <row r="556" customFormat="false" ht="13.5" hidden="false" customHeight="true" outlineLevel="0" collapsed="false">
      <c r="A556" s="18" t="s">
        <v>648</v>
      </c>
      <c r="B556" s="31" t="s">
        <v>69</v>
      </c>
      <c r="C556" s="20" t="s">
        <v>653</v>
      </c>
      <c r="D556" s="21"/>
      <c r="E556" s="21"/>
      <c r="F556" s="22"/>
      <c r="G556" s="23"/>
    </row>
    <row r="557" customFormat="false" ht="13.5" hidden="false" customHeight="true" outlineLevel="0" collapsed="false">
      <c r="A557" s="18" t="s">
        <v>648</v>
      </c>
      <c r="B557" s="31" t="s">
        <v>69</v>
      </c>
      <c r="C557" s="20" t="s">
        <v>654</v>
      </c>
      <c r="D557" s="21"/>
      <c r="E557" s="21"/>
      <c r="F557" s="22"/>
      <c r="G557" s="23"/>
    </row>
    <row r="558" customFormat="false" ht="13.5" hidden="false" customHeight="true" outlineLevel="0" collapsed="false">
      <c r="A558" s="18" t="s">
        <v>648</v>
      </c>
      <c r="B558" s="31" t="s">
        <v>69</v>
      </c>
      <c r="C558" s="20" t="s">
        <v>655</v>
      </c>
      <c r="D558" s="21"/>
      <c r="E558" s="21"/>
      <c r="F558" s="22"/>
      <c r="G558" s="23"/>
    </row>
    <row r="559" customFormat="false" ht="13.5" hidden="false" customHeight="true" outlineLevel="0" collapsed="false">
      <c r="A559" s="18" t="s">
        <v>648</v>
      </c>
      <c r="B559" s="25" t="s">
        <v>59</v>
      </c>
      <c r="C559" s="20" t="s">
        <v>656</v>
      </c>
      <c r="D559" s="21"/>
      <c r="E559" s="21"/>
      <c r="F559" s="22"/>
      <c r="G559" s="23"/>
    </row>
    <row r="560" customFormat="false" ht="13.5" hidden="false" customHeight="true" outlineLevel="0" collapsed="false">
      <c r="A560" s="18" t="s">
        <v>648</v>
      </c>
      <c r="B560" s="25" t="s">
        <v>59</v>
      </c>
      <c r="C560" s="20" t="s">
        <v>657</v>
      </c>
      <c r="D560" s="21"/>
      <c r="E560" s="21"/>
      <c r="F560" s="22"/>
      <c r="G560" s="23"/>
    </row>
    <row r="561" customFormat="false" ht="13.5" hidden="false" customHeight="true" outlineLevel="0" collapsed="false">
      <c r="A561" s="18" t="s">
        <v>648</v>
      </c>
      <c r="B561" s="25" t="s">
        <v>59</v>
      </c>
      <c r="C561" s="20" t="s">
        <v>658</v>
      </c>
      <c r="D561" s="21"/>
      <c r="E561" s="21"/>
      <c r="F561" s="22"/>
      <c r="G561" s="23"/>
    </row>
    <row r="562" customFormat="false" ht="13.5" hidden="false" customHeight="true" outlineLevel="0" collapsed="false">
      <c r="A562" s="18" t="s">
        <v>648</v>
      </c>
      <c r="B562" s="25" t="s">
        <v>59</v>
      </c>
      <c r="C562" s="20" t="s">
        <v>659</v>
      </c>
      <c r="D562" s="21"/>
      <c r="E562" s="21"/>
      <c r="F562" s="22"/>
      <c r="G562" s="23"/>
    </row>
    <row r="563" customFormat="false" ht="15.75" hidden="false" customHeight="true" outlineLevel="0" collapsed="false">
      <c r="A563" s="26"/>
      <c r="B563" s="27" t="s">
        <v>64</v>
      </c>
      <c r="C563" s="28" t="s">
        <v>660</v>
      </c>
      <c r="D563" s="29" t="n">
        <f aca="false">COUNTIFS($A$552:$A$562,"Day 48",$D$552:$D$562,"&lt;&gt;")/11</f>
        <v>0</v>
      </c>
      <c r="E563" s="28" t="s">
        <v>66</v>
      </c>
      <c r="F563" s="30" t="str">
        <f aca="false">IFERROR(AVERAGEIFS($F$552:$F$562,$D$552:$D$562,"&lt;&gt;"),"-")</f>
        <v>-</v>
      </c>
      <c r="G563" s="26"/>
    </row>
    <row r="564" customFormat="false" ht="18" hidden="false" customHeight="true" outlineLevel="0" collapsed="false">
      <c r="A564" s="17" t="s">
        <v>661</v>
      </c>
      <c r="B564" s="17"/>
      <c r="C564" s="17"/>
      <c r="D564" s="17"/>
      <c r="E564" s="17"/>
      <c r="F564" s="17"/>
      <c r="G564" s="17"/>
    </row>
    <row r="565" customFormat="false" ht="13.5" hidden="false" customHeight="true" outlineLevel="0" collapsed="false">
      <c r="A565" s="18" t="s">
        <v>662</v>
      </c>
      <c r="B565" s="19" t="s">
        <v>54</v>
      </c>
      <c r="C565" s="20" t="s">
        <v>663</v>
      </c>
      <c r="D565" s="21"/>
      <c r="E565" s="21"/>
      <c r="F565" s="22"/>
      <c r="G565" s="23"/>
    </row>
    <row r="566" customFormat="false" ht="13.5" hidden="false" customHeight="true" outlineLevel="0" collapsed="false">
      <c r="A566" s="18" t="s">
        <v>662</v>
      </c>
      <c r="B566" s="31" t="s">
        <v>69</v>
      </c>
      <c r="C566" s="20" t="s">
        <v>664</v>
      </c>
      <c r="D566" s="21"/>
      <c r="E566" s="21"/>
      <c r="F566" s="22"/>
      <c r="G566" s="23"/>
    </row>
    <row r="567" customFormat="false" ht="13.5" hidden="false" customHeight="true" outlineLevel="0" collapsed="false">
      <c r="A567" s="18" t="s">
        <v>662</v>
      </c>
      <c r="B567" s="31" t="s">
        <v>69</v>
      </c>
      <c r="C567" s="20" t="s">
        <v>665</v>
      </c>
      <c r="D567" s="21"/>
      <c r="E567" s="21"/>
      <c r="F567" s="22"/>
      <c r="G567" s="23"/>
    </row>
    <row r="568" customFormat="false" ht="13.5" hidden="false" customHeight="true" outlineLevel="0" collapsed="false">
      <c r="A568" s="18" t="s">
        <v>662</v>
      </c>
      <c r="B568" s="31" t="s">
        <v>69</v>
      </c>
      <c r="C568" s="20" t="s">
        <v>666</v>
      </c>
      <c r="D568" s="21"/>
      <c r="E568" s="21"/>
      <c r="F568" s="22"/>
      <c r="G568" s="23"/>
    </row>
    <row r="569" customFormat="false" ht="13.5" hidden="false" customHeight="true" outlineLevel="0" collapsed="false">
      <c r="A569" s="18" t="s">
        <v>662</v>
      </c>
      <c r="B569" s="31" t="s">
        <v>69</v>
      </c>
      <c r="C569" s="20" t="s">
        <v>667</v>
      </c>
      <c r="D569" s="21"/>
      <c r="E569" s="21"/>
      <c r="F569" s="22"/>
      <c r="G569" s="23"/>
    </row>
    <row r="570" customFormat="false" ht="13.5" hidden="false" customHeight="true" outlineLevel="0" collapsed="false">
      <c r="A570" s="18" t="s">
        <v>662</v>
      </c>
      <c r="B570" s="31" t="s">
        <v>69</v>
      </c>
      <c r="C570" s="20" t="s">
        <v>668</v>
      </c>
      <c r="D570" s="21"/>
      <c r="E570" s="21"/>
      <c r="F570" s="22"/>
      <c r="G570" s="23"/>
    </row>
    <row r="571" customFormat="false" ht="13.5" hidden="false" customHeight="true" outlineLevel="0" collapsed="false">
      <c r="A571" s="18" t="s">
        <v>662</v>
      </c>
      <c r="B571" s="25" t="s">
        <v>59</v>
      </c>
      <c r="C571" s="20" t="s">
        <v>669</v>
      </c>
      <c r="D571" s="21"/>
      <c r="E571" s="21"/>
      <c r="F571" s="22"/>
      <c r="G571" s="23"/>
    </row>
    <row r="572" customFormat="false" ht="13.5" hidden="false" customHeight="true" outlineLevel="0" collapsed="false">
      <c r="A572" s="18" t="s">
        <v>662</v>
      </c>
      <c r="B572" s="25" t="s">
        <v>59</v>
      </c>
      <c r="C572" s="20" t="s">
        <v>670</v>
      </c>
      <c r="D572" s="21"/>
      <c r="E572" s="21"/>
      <c r="F572" s="22"/>
      <c r="G572" s="23"/>
    </row>
    <row r="573" customFormat="false" ht="13.5" hidden="false" customHeight="true" outlineLevel="0" collapsed="false">
      <c r="A573" s="18" t="s">
        <v>662</v>
      </c>
      <c r="B573" s="25" t="s">
        <v>59</v>
      </c>
      <c r="C573" s="20" t="s">
        <v>671</v>
      </c>
      <c r="D573" s="21"/>
      <c r="E573" s="21"/>
      <c r="F573" s="22"/>
      <c r="G573" s="23"/>
    </row>
    <row r="574" customFormat="false" ht="13.5" hidden="false" customHeight="true" outlineLevel="0" collapsed="false">
      <c r="A574" s="18" t="s">
        <v>662</v>
      </c>
      <c r="B574" s="25" t="s">
        <v>59</v>
      </c>
      <c r="C574" s="20" t="s">
        <v>672</v>
      </c>
      <c r="D574" s="21"/>
      <c r="E574" s="21"/>
      <c r="F574" s="22"/>
      <c r="G574" s="23"/>
    </row>
    <row r="575" customFormat="false" ht="13.5" hidden="false" customHeight="true" outlineLevel="0" collapsed="false">
      <c r="A575" s="18" t="s">
        <v>662</v>
      </c>
      <c r="B575" s="25" t="s">
        <v>59</v>
      </c>
      <c r="C575" s="20" t="s">
        <v>673</v>
      </c>
      <c r="D575" s="21"/>
      <c r="E575" s="21"/>
      <c r="F575" s="22"/>
      <c r="G575" s="23"/>
    </row>
    <row r="576" customFormat="false" ht="13.5" hidden="false" customHeight="true" outlineLevel="0" collapsed="false">
      <c r="A576" s="18" t="s">
        <v>662</v>
      </c>
      <c r="B576" s="25" t="s">
        <v>59</v>
      </c>
      <c r="C576" s="20" t="s">
        <v>674</v>
      </c>
      <c r="D576" s="21"/>
      <c r="E576" s="21"/>
      <c r="F576" s="22"/>
      <c r="G576" s="23"/>
    </row>
    <row r="577" customFormat="false" ht="15.75" hidden="false" customHeight="true" outlineLevel="0" collapsed="false">
      <c r="A577" s="26"/>
      <c r="B577" s="27" t="s">
        <v>64</v>
      </c>
      <c r="C577" s="28" t="s">
        <v>675</v>
      </c>
      <c r="D577" s="29" t="n">
        <f aca="false">COUNTIFS($A$565:$A$576,"Day 49",$D$565:$D$576,"&lt;&gt;")/12</f>
        <v>0</v>
      </c>
      <c r="E577" s="28" t="s">
        <v>66</v>
      </c>
      <c r="F577" s="30" t="str">
        <f aca="false">IFERROR(AVERAGEIFS($F$565:$F$576,$D$565:$D$576,"&lt;&gt;"),"-")</f>
        <v>-</v>
      </c>
      <c r="G577" s="26"/>
    </row>
    <row r="578" customFormat="false" ht="18" hidden="false" customHeight="true" outlineLevel="0" collapsed="false">
      <c r="A578" s="17" t="s">
        <v>676</v>
      </c>
      <c r="B578" s="17"/>
      <c r="C578" s="17"/>
      <c r="D578" s="17"/>
      <c r="E578" s="17"/>
      <c r="F578" s="17"/>
      <c r="G578" s="17"/>
    </row>
    <row r="579" customFormat="false" ht="13.5" hidden="false" customHeight="true" outlineLevel="0" collapsed="false">
      <c r="A579" s="18" t="s">
        <v>677</v>
      </c>
      <c r="B579" s="19" t="s">
        <v>54</v>
      </c>
      <c r="C579" s="20" t="s">
        <v>678</v>
      </c>
      <c r="D579" s="21"/>
      <c r="E579" s="21"/>
      <c r="F579" s="22"/>
      <c r="G579" s="23"/>
    </row>
    <row r="580" customFormat="false" ht="13.5" hidden="false" customHeight="true" outlineLevel="0" collapsed="false">
      <c r="A580" s="18" t="s">
        <v>677</v>
      </c>
      <c r="B580" s="31" t="s">
        <v>69</v>
      </c>
      <c r="C580" s="20" t="s">
        <v>679</v>
      </c>
      <c r="D580" s="21"/>
      <c r="E580" s="21"/>
      <c r="F580" s="22"/>
      <c r="G580" s="23"/>
    </row>
    <row r="581" customFormat="false" ht="13.5" hidden="false" customHeight="true" outlineLevel="0" collapsed="false">
      <c r="A581" s="18" t="s">
        <v>677</v>
      </c>
      <c r="B581" s="31" t="s">
        <v>69</v>
      </c>
      <c r="C581" s="20" t="s">
        <v>680</v>
      </c>
      <c r="D581" s="21"/>
      <c r="E581" s="21"/>
      <c r="F581" s="22"/>
      <c r="G581" s="23"/>
    </row>
    <row r="582" customFormat="false" ht="13.5" hidden="false" customHeight="true" outlineLevel="0" collapsed="false">
      <c r="A582" s="18" t="s">
        <v>677</v>
      </c>
      <c r="B582" s="25" t="s">
        <v>59</v>
      </c>
      <c r="C582" s="20" t="s">
        <v>681</v>
      </c>
      <c r="D582" s="21"/>
      <c r="E582" s="21"/>
      <c r="F582" s="22"/>
      <c r="G582" s="23"/>
    </row>
    <row r="583" customFormat="false" ht="13.5" hidden="false" customHeight="true" outlineLevel="0" collapsed="false">
      <c r="A583" s="18" t="s">
        <v>677</v>
      </c>
      <c r="B583" s="25" t="s">
        <v>59</v>
      </c>
      <c r="C583" s="20" t="s">
        <v>682</v>
      </c>
      <c r="D583" s="21"/>
      <c r="E583" s="21"/>
      <c r="F583" s="22"/>
      <c r="G583" s="23"/>
    </row>
    <row r="584" customFormat="false" ht="13.5" hidden="false" customHeight="true" outlineLevel="0" collapsed="false">
      <c r="A584" s="18" t="s">
        <v>677</v>
      </c>
      <c r="B584" s="25" t="s">
        <v>59</v>
      </c>
      <c r="C584" s="20" t="s">
        <v>683</v>
      </c>
      <c r="D584" s="21"/>
      <c r="E584" s="21"/>
      <c r="F584" s="22"/>
      <c r="G584" s="23"/>
    </row>
    <row r="585" customFormat="false" ht="13.5" hidden="false" customHeight="true" outlineLevel="0" collapsed="false">
      <c r="A585" s="18" t="s">
        <v>677</v>
      </c>
      <c r="B585" s="25" t="s">
        <v>59</v>
      </c>
      <c r="C585" s="20" t="s">
        <v>684</v>
      </c>
      <c r="D585" s="21"/>
      <c r="E585" s="21"/>
      <c r="F585" s="22"/>
      <c r="G585" s="23"/>
    </row>
    <row r="586" customFormat="false" ht="13.5" hidden="false" customHeight="true" outlineLevel="0" collapsed="false">
      <c r="A586" s="18" t="s">
        <v>677</v>
      </c>
      <c r="B586" s="25" t="s">
        <v>59</v>
      </c>
      <c r="C586" s="20" t="s">
        <v>685</v>
      </c>
      <c r="D586" s="21"/>
      <c r="E586" s="21"/>
      <c r="F586" s="22"/>
      <c r="G586" s="23"/>
    </row>
    <row r="587" customFormat="false" ht="13.5" hidden="false" customHeight="true" outlineLevel="0" collapsed="false">
      <c r="A587" s="18" t="s">
        <v>677</v>
      </c>
      <c r="B587" s="25" t="s">
        <v>59</v>
      </c>
      <c r="C587" s="20" t="s">
        <v>686</v>
      </c>
      <c r="D587" s="21"/>
      <c r="E587" s="21"/>
      <c r="F587" s="22"/>
      <c r="G587" s="23"/>
    </row>
    <row r="588" customFormat="false" ht="15.75" hidden="false" customHeight="true" outlineLevel="0" collapsed="false">
      <c r="A588" s="26"/>
      <c r="B588" s="27" t="s">
        <v>64</v>
      </c>
      <c r="C588" s="28" t="s">
        <v>687</v>
      </c>
      <c r="D588" s="29" t="n">
        <f aca="false">COUNTIFS($A$579:$A$587,"Day 50",$D$579:$D$587,"&lt;&gt;")/9</f>
        <v>0</v>
      </c>
      <c r="E588" s="28" t="s">
        <v>66</v>
      </c>
      <c r="F588" s="30" t="str">
        <f aca="false">IFERROR(AVERAGEIFS($F$579:$F$587,$D$579:$D$587,"&lt;&gt;"),"-")</f>
        <v>-</v>
      </c>
      <c r="G588" s="26"/>
    </row>
    <row r="590" customFormat="false" ht="30" hidden="false" customHeight="true" outlineLevel="0" collapsed="false">
      <c r="A590" s="32" t="s">
        <v>688</v>
      </c>
      <c r="B590" s="32"/>
      <c r="C590" s="32"/>
      <c r="D590" s="32"/>
      <c r="E590" s="32"/>
      <c r="F590" s="32"/>
      <c r="G590" s="32"/>
    </row>
  </sheetData>
  <mergeCells count="53">
    <mergeCell ref="A1:G1"/>
    <mergeCell ref="A2:G2"/>
    <mergeCell ref="A4:G4"/>
    <mergeCell ref="A13:G13"/>
    <mergeCell ref="A23:G23"/>
    <mergeCell ref="A39:G39"/>
    <mergeCell ref="A55:G55"/>
    <mergeCell ref="A72:G72"/>
    <mergeCell ref="A88:G88"/>
    <mergeCell ref="A104:G104"/>
    <mergeCell ref="A117:G117"/>
    <mergeCell ref="A130:G130"/>
    <mergeCell ref="A141:G141"/>
    <mergeCell ref="A152:G152"/>
    <mergeCell ref="A162:G162"/>
    <mergeCell ref="A172:G172"/>
    <mergeCell ref="A182:G182"/>
    <mergeCell ref="A192:G192"/>
    <mergeCell ref="A202:G202"/>
    <mergeCell ref="A212:G212"/>
    <mergeCell ref="A222:G222"/>
    <mergeCell ref="A234:G234"/>
    <mergeCell ref="A243:G243"/>
    <mergeCell ref="A253:G253"/>
    <mergeCell ref="A263:G263"/>
    <mergeCell ref="A275:G275"/>
    <mergeCell ref="A287:G287"/>
    <mergeCell ref="A299:G299"/>
    <mergeCell ref="A312:G312"/>
    <mergeCell ref="A325:G325"/>
    <mergeCell ref="A337:G337"/>
    <mergeCell ref="A349:G349"/>
    <mergeCell ref="A361:G361"/>
    <mergeCell ref="A370:G370"/>
    <mergeCell ref="A383:G383"/>
    <mergeCell ref="A396:G396"/>
    <mergeCell ref="A409:G409"/>
    <mergeCell ref="A422:G422"/>
    <mergeCell ref="A435:G435"/>
    <mergeCell ref="A447:G447"/>
    <mergeCell ref="A456:G456"/>
    <mergeCell ref="A464:G464"/>
    <mergeCell ref="A474:G474"/>
    <mergeCell ref="A484:G484"/>
    <mergeCell ref="A494:G494"/>
    <mergeCell ref="A505:G505"/>
    <mergeCell ref="A516:G516"/>
    <mergeCell ref="A527:G527"/>
    <mergeCell ref="A538:G538"/>
    <mergeCell ref="A551:G551"/>
    <mergeCell ref="A564:G564"/>
    <mergeCell ref="A578:G578"/>
    <mergeCell ref="A590:G590"/>
  </mergeCells>
  <hyperlinks>
    <hyperlink ref="C5" r:id="rId1" display="RRB NTPC (GL) 2026-27 CBT-1 Paid Mock 1"/>
    <hyperlink ref="C6" r:id="rId2" display="Coding Decoding: Number Type"/>
    <hyperlink ref="C7" r:id="rId3" display="Coding Decoding: General Type"/>
    <hyperlink ref="C8" r:id="rId4" display="Introduction to Economics (2025 &amp; 2026 PYQs)"/>
    <hyperlink ref="C9" r:id="rId5" display="National Income (2025 &amp; 2026 PYQs)"/>
    <hyperlink ref="C10" r:id="rId6" display="Capital Market (Share Stock Security Market)"/>
    <hyperlink ref="C11" r:id="rId7" display="Computer – revision test (if classes already covered)"/>
    <hyperlink ref="C14" r:id="rId8" display="RRB NTPC 2024-25 Graduate Level CBT-2 Top 20 Questions"/>
    <hyperlink ref="C15" r:id="rId9" display="NTPC 2025-26 GL CBT-2 (10 July) full length paper (skip if already attempted)"/>
    <hyperlink ref="C16" r:id="rId10" display="Coding Decoding: Fictitious Type"/>
    <hyperlink ref="C17" r:id="rId11" display="Series: Type-1"/>
    <hyperlink ref="C18" r:id="rId12" display="Banking Financial System (2025 &amp; 2026 PYQs)"/>
    <hyperlink ref="C19" r:id="rId13" display="Reserve Bank of India (2025 &amp; 2026 PYQs)"/>
    <hyperlink ref="C20" r:id="rId14" display="Various Sectors of Economy Part 2 (2025 &amp; 2026 PYQs)"/>
    <hyperlink ref="C21" r:id="rId15" display="Computer 4.0 Class 1 (Introduction of Computer) – Test"/>
    <hyperlink ref="C24" r:id="rId16" display="RRB NTPC UG CBT-1 2025 &amp; 26 Maths Best Questions Part-1 and part-2"/>
    <hyperlink ref="C25" r:id="rId17" display="Percentage Part-1"/>
    <hyperlink ref="C26" r:id="rId18" display="Calculation Test 1: Table 11 (4 min)"/>
    <hyperlink ref="C27" r:id="rId19" display="Calculation Test 2: Table 12 (4 min)"/>
    <hyperlink ref="C28" r:id="rId20" display="Calculation Test 3: Table 13 (4 min)"/>
    <hyperlink ref="C29" r:id="rId21" display="Calculation Test 21: Square Practice-1 (1 min)"/>
    <hyperlink ref="C30" r:id="rId22" display="Calculation Test 22: Square Practice-2 (4 min)"/>
    <hyperlink ref="C31" r:id="rId23" display="Calculation Test 31: Basic Cube Practice-1 (2 min)"/>
    <hyperlink ref="C32" r:id="rId24" display="Series: Word Type"/>
    <hyperlink ref="C33" r:id="rId25" display="Series: Wrong Number Type"/>
    <hyperlink ref="C34" r:id="rId26" display="Various Sectors of Economy Part 3 (2025 &amp; 2026 PYQs)"/>
    <hyperlink ref="C35" r:id="rId27" display="Planning in India Part 1 (2025 &amp; 2026 PYQs)"/>
    <hyperlink ref="C36" r:id="rId28" display="Planning in India Part 2 (2025 &amp; 2026 PYQs)"/>
    <hyperlink ref="C37" r:id="rId29" display="Computer 4.0 Class 2 (Organization of Computer) – Test"/>
    <hyperlink ref="C40" r:id="rId30" display="RRB NTPC UG CBT-I 2024-25 Top Questions"/>
    <hyperlink ref="C41" r:id="rId31" display="Percentage Part-2"/>
    <hyperlink ref="C42" r:id="rId32" display="Calculation Test 4: Table 14 (4 min)"/>
    <hyperlink ref="C43" r:id="rId33" display="Calculation Test 5: Table 15 (4 min)"/>
    <hyperlink ref="C44" r:id="rId34" display="Calculation Test 6: Table 16 (4 min)"/>
    <hyperlink ref="C45" r:id="rId35" display="Calculation Test 23: Square Practice-3 (2 min)"/>
    <hyperlink ref="C46" r:id="rId36" display="Calculation Test 32: Basic Square &amp; cube addition (4 min)"/>
    <hyperlink ref="C47" r:id="rId37" display="Calculation Test 51: 2 Digit addition (5 min)"/>
    <hyperlink ref="C48" r:id="rId38" display="Repeated Series"/>
    <hyperlink ref="C49" r:id="rId39" display="Critical Reasoning (Statement &amp; Conclusion, Inference, Asssumption etc.)"/>
    <hyperlink ref="C50" r:id="rId40" display="Planning in India Part 3 (2025 &amp; 2026 PYQs)"/>
    <hyperlink ref="C51" r:id="rId41" display="Economics Reforms: LPG Part 1 (2025 &amp; 2026 PYQs)"/>
    <hyperlink ref="C52" r:id="rId42" display="Economics Reforms: LPG Part 2 (2025 &amp; 2026 PYQs)"/>
    <hyperlink ref="C53" r:id="rId43" display="Computer 4.0 Class 3 (Computer Hardware) – Test"/>
    <hyperlink ref="C56" r:id="rId44" display="RRB Alp 2025 &amp; 26 CBT-I 2025 Top Questions"/>
    <hyperlink ref="C57" r:id="rId45" display="RRB ALP 2025 &amp; 26 CBT-2 Maths Top 15"/>
    <hyperlink ref="C58" r:id="rId46" display="Percentage Part-3"/>
    <hyperlink ref="C59" r:id="rId47" display="Calculation Test 7: Table 17 (5 min)"/>
    <hyperlink ref="C60" r:id="rId48" display="Calculation Test 8: Table 18 (5 min)"/>
    <hyperlink ref="C61" r:id="rId49" display="Calculation Test 9: Table 19 (5 min)"/>
    <hyperlink ref="C62" r:id="rId50" display="Calculation Test 24: Square Practice-4 (2 min)"/>
    <hyperlink ref="C63" r:id="rId51" display="Calculation Test 25: Square Practice-5 (2 min)"/>
    <hyperlink ref="C64" r:id="rId52" display="Calculation Test 52: 2 Digit addition-2 (5 min)"/>
    <hyperlink ref="C65" r:id="rId53" display="Inequality"/>
    <hyperlink ref="C66" r:id="rId54" display="Distance &amp; Direction"/>
    <hyperlink ref="C67" r:id="rId55" display="External Sector (2025 &amp; 2026 PYQs)"/>
    <hyperlink ref="C68" r:id="rId56" display="Balance of Payments (2025 &amp; 2026 PYQs)"/>
    <hyperlink ref="C69" r:id="rId57" display="International Financial Institutions"/>
    <hyperlink ref="C70" r:id="rId58" display="Computer 4.0 Class 4 (Computer Memory) – Test"/>
    <hyperlink ref="C73" r:id="rId59" display="NTPC Graduate level CBT-I 2025 &amp; 26 Top Questions (Arithmetic &amp; Advanced)"/>
    <hyperlink ref="C74" r:id="rId60" display="Percentage 2024-25 Exams Best Questions"/>
    <hyperlink ref="C75" r:id="rId61" display="Calculation Test 10: Table 21 (4 min)"/>
    <hyperlink ref="C76" r:id="rId62" display="Calculation Test 11: Table 22 (4 min)"/>
    <hyperlink ref="C77" r:id="rId63" display="Calculation Test 12: Table 23 (5 min)"/>
    <hyperlink ref="C78" r:id="rId64" display="Calculation Test 26: Square Practice-6 (3 min)"/>
    <hyperlink ref="C79" r:id="rId65" display="Calculation Test 32: Basic Square &amp; cube Addition (4 min)"/>
    <hyperlink ref="C80" r:id="rId66" display="Calculation Test 53: 2 Digit addition-3 (5 min)"/>
    <hyperlink ref="C81" r:id="rId67" display="Puzzle &amp; Sitting Arrangement"/>
    <hyperlink ref="C82" r:id="rId68" display="Venn Diagram"/>
    <hyperlink ref="C83" r:id="rId69" display="Reports &amp; Rankings (2025 &amp; 2026 PYQs)"/>
    <hyperlink ref="C84" r:id="rId70" display="Taxation Part 2 (2025 &amp; 2026 PYQs)"/>
    <hyperlink ref="C85" r:id="rId71" display="Union Budget Part 1 (2025 &amp; 2026 PYQs)"/>
    <hyperlink ref="C86" r:id="rId72" display="Computer 4.0 Class 5 (Programming Languages) – Test"/>
    <hyperlink ref="C89" r:id="rId73" display="RRB Technician 2025 &amp; 26 CBT-I 2025 Top Questions"/>
    <hyperlink ref="C90" r:id="rId74" display="RRB NTPC (UG) CBT-2 Paid Mock Test 2"/>
    <hyperlink ref="C91" r:id="rId75" display="Ratio and Proportion Part-1"/>
    <hyperlink ref="C92" r:id="rId76" display="Calculation Test 13: Table 24 (5 min)"/>
    <hyperlink ref="C93" r:id="rId77" display="Calculation Test 14: Table 25 (5 min)"/>
    <hyperlink ref="C94" r:id="rId78" display="Calculation Test 15: Table 36 (5 min)"/>
    <hyperlink ref="C95" r:id="rId79" display="Calculation Test 27: Square Practice-7 (3 min)"/>
    <hyperlink ref="C96" r:id="rId80" display="Calculation Test 54: 2 Digit addition-4 (4 min)"/>
    <hyperlink ref="C97" r:id="rId81" display="Blood Relation"/>
    <hyperlink ref="C98" r:id="rId82" display="Clock &amp; Calender"/>
    <hyperlink ref="C99" r:id="rId83" display="Union Budget Part 2 (2025 &amp; 2026 PYQs)"/>
    <hyperlink ref="C100" r:id="rId84" display="Industrial Policies Part 1 (2025 &amp; 2026 PYQs)"/>
    <hyperlink ref="C101" r:id="rId85" display="Industrial Policies Part 2 (2025 &amp; 2026 PYQs)"/>
    <hyperlink ref="C102" r:id="rId86" display="Computer 4.0 Class 6 (Computer Software) – Test"/>
    <hyperlink ref="C105" r:id="rId87" display="NTPC Graduate level CBT-I 2024-25 Top Questions (Part 1 &amp; 2)"/>
    <hyperlink ref="C106" r:id="rId88" display="Ratio and Proportion Part-2"/>
    <hyperlink ref="C107" r:id="rId89" display="Calculation Test 16: Basic Tables + addition - 1 (10 min)"/>
    <hyperlink ref="C108" r:id="rId90" display="Calculation Test 28: Square Practice-8 (5 min)"/>
    <hyperlink ref="C109" r:id="rId91" display="Calculation Test 55: 2 Digit addition-5 (4 min)"/>
    <hyperlink ref="C110" r:id="rId92" display="Mathematical Operation"/>
    <hyperlink ref="C111" r:id="rId93" display="Meaningful Words Formation"/>
    <hyperlink ref="C112" r:id="rId94" display="Agriculture in India Part 2 (2025 &amp; 2026 PYQs)"/>
    <hyperlink ref="C113" r:id="rId95" display="Types of Inflation"/>
    <hyperlink ref="C114" r:id="rId96" display="Types of Money"/>
    <hyperlink ref="C115" r:id="rId97" display="Computer 4.0 Class 7 (Operating System) – Test"/>
    <hyperlink ref="C118" r:id="rId98" display="RRB Group D Arithmetic CBT-I 2024-25 Top Questions"/>
    <hyperlink ref="C119" r:id="rId99" display="Ratio and Proportion Part-3"/>
    <hyperlink ref="C120" r:id="rId100" display="Calculation Test 17: Basic Tables + addition – 2 (10 min)"/>
    <hyperlink ref="C121" r:id="rId101" display="Calculation Test 29: Square Practice-9 (6 min)"/>
    <hyperlink ref="C122" r:id="rId102" display="Calculation Test 56: 4 Digit addition-1 (10 min)"/>
    <hyperlink ref="C123" r:id="rId103" display="Number Analogy Part-1"/>
    <hyperlink ref="C124" r:id="rId104" display="Number Analogy Part-2"/>
    <hyperlink ref="C125" r:id="rId105" display="Demographic Theory &amp; Census"/>
    <hyperlink ref="C126" r:id="rId106" display="Unemployment"/>
    <hyperlink ref="C127" r:id="rId107" display="Poverty"/>
    <hyperlink ref="C128" r:id="rId108" display="Computer 4.0 Class 8 Part-1 (MS Office and Word) – Test"/>
    <hyperlink ref="C131" r:id="rId109" display="RRB Group D JE CBT-I 2025 &amp; 26 Top Questions"/>
    <hyperlink ref="C132" r:id="rId110" display="Ratio 2024-25 Exams Best Questions"/>
    <hyperlink ref="C133" r:id="rId111" display="Calculation Test 18: Basic Tables + Subtraction - 1 (12 min)"/>
    <hyperlink ref="C134" r:id="rId112" display="Calculation Test 46: Digital Sum practice-1 (20 min)"/>
    <hyperlink ref="C135" r:id="rId113" display="Order and Ranking"/>
    <hyperlink ref="C136" r:id="rId114" display="Syllogism"/>
    <hyperlink ref="C137" r:id="rId115" display="Miscellaneous (Economics) (2025 &amp; 26 PYQs)"/>
    <hyperlink ref="C138" r:id="rId116" display="Economics All Good Questions revision again"/>
    <hyperlink ref="C139" r:id="rId117" display="Computer 4.0 Class 8 Part-2 &amp; 3 (MS Excel and PPT) – Test"/>
    <hyperlink ref="C142" r:id="rId118" display="RPF SI 2024 Top Questions"/>
    <hyperlink ref="C143" r:id="rId119" display="Partnership"/>
    <hyperlink ref="C144" r:id="rId120" display="Calculation Test 19: Basic Tables + Subtraction - 2 (12 min)"/>
    <hyperlink ref="C145" r:id="rId121" display="Calculation Test 47: Digital Sum practice-2 (20 min)"/>
    <hyperlink ref="C146" r:id="rId122" display="Word Pair Formation"/>
    <hyperlink ref="C147" r:id="rId123" display="Static GK → Dance Part 3 (2025 &amp; 2026 PYQs)"/>
    <hyperlink ref="C148" r:id="rId124" display="Static GK → Dance Part 4 (2025 &amp; 2026 PYQs)"/>
    <hyperlink ref="C149" r:id="rId125" display="Static GK → Dance Part 5 (2025 &amp; 2026 PYQs)"/>
    <hyperlink ref="C150" r:id="rId126" display="Computer 4.0 Class 9 – Test"/>
    <hyperlink ref="C153" r:id="rId127" display="RRB NTPC (GL) 2026-27 CBT-1 Paid Mock 2"/>
    <hyperlink ref="C154" r:id="rId128" display="Partnership (2024-25) Best Questions"/>
    <hyperlink ref="C155" r:id="rId129" display="Calculation Test 20: Basic Tables, addition &amp; Subtraction (15 min) Test 56:- 4 Digit addition-2 (10 min)"/>
    <hyperlink ref="C156" r:id="rId130" display="Courses of Action"/>
    <hyperlink ref="C157" r:id="rId131" display="Static GK → Dance Part 6 (2025 &amp; 2026 PYQs)"/>
    <hyperlink ref="C158" r:id="rId132" display="Static GK → Dance Part 7 (2025 &amp; 2026 PYQs)"/>
    <hyperlink ref="C159" r:id="rId133" display="Static GK → Dance Part 8 (2025 &amp; 2026 PYQs)"/>
    <hyperlink ref="C160" r:id="rId134" display="Computer 4.0 Class 10 – Test"/>
    <hyperlink ref="C163" r:id="rId135" display="RRB NTPC (GL) 2026-27 CBT-1 Paid Mock 3"/>
    <hyperlink ref="C164" r:id="rId136" display="Mixture and Alligation Part-1"/>
    <hyperlink ref="C165" r:id="rId137" display="Mixture and Alligation Part-2"/>
    <hyperlink ref="C166" r:id="rId138" display="Data Sufficiency"/>
    <hyperlink ref="C167" r:id="rId139" display="Static GK → Music Part 3 (2025 &amp; 2026 PYQs)"/>
    <hyperlink ref="C168" r:id="rId140" display="Static GK → Music Part 4 (2025 &amp; 2026 PYQs)"/>
    <hyperlink ref="C169" r:id="rId141" display="Static GK → Music Part 5 (2025 &amp; 2026 PYQs)"/>
    <hyperlink ref="C170" r:id="rId142" display="Computer 4.0 Class 11 – Test"/>
    <hyperlink ref="C173" r:id="rId143" display="RRB Group 2026 Part-1 Top 50 Maths Question"/>
    <hyperlink ref="C174" r:id="rId144" display="Mixture 2024-25 Exams Best Questions"/>
    <hyperlink ref="C175" r:id="rId145" display="Average Part-1"/>
    <hyperlink ref="C176" r:id="rId146" display="Statement Argument"/>
    <hyperlink ref="C177" r:id="rId147" display="Static GK → Music Part 6 (2025 &amp; 2026 PYQs)"/>
    <hyperlink ref="C178" r:id="rId148" display="Static GK → Music Part 7 (2025 &amp; 2026 PYQs)"/>
    <hyperlink ref="C179" r:id="rId149" display="Static GK → Awards &amp; Honours Part 2 (2025 &amp; 2026 PYQs)"/>
    <hyperlink ref="C180" r:id="rId150" display="Computer 4.0 Class 12 – Test"/>
    <hyperlink ref="C183" r:id="rId151" display="RRB Group 2026 Part-2 Top 50 Maths Question"/>
    <hyperlink ref="C184" r:id="rId152" display="Average Part-2"/>
    <hyperlink ref="C185" r:id="rId153" display="Average Part-3"/>
    <hyperlink ref="C186" r:id="rId154" display="Statement Assumptions"/>
    <hyperlink ref="C187" r:id="rId155" display="Static GK → Awards &amp; Honours Part 3 (2025 &amp; 2026 PYQs)"/>
    <hyperlink ref="C188" r:id="rId156" display="Static GK → Books &amp; Authors Part 2 (2025 &amp; 2026 PYQs)"/>
    <hyperlink ref="C189" r:id="rId157" display="Static GK → Books &amp; Authors Part 3 (2025 &amp; 2026 PYQs)"/>
    <hyperlink ref="C190" r:id="rId158" display="Computer 4.0 Class 13 – Test"/>
    <hyperlink ref="C193" r:id="rId159" display="RRB Technician Grade-III 2024 Top Questions"/>
    <hyperlink ref="C194" r:id="rId160" display="Average 2024-25 Exams Best Questions"/>
    <hyperlink ref="C195" r:id="rId161" display="Profit and Loss Part-1"/>
    <hyperlink ref="C196" r:id="rId162" display="Statement Conclusion"/>
    <hyperlink ref="C197" r:id="rId163" display="Static GK → Books &amp; Authors Part 4 (2025 &amp; 2026 PYQs)"/>
    <hyperlink ref="C198" r:id="rId164" display="Static GK → Books &amp; Authors Part 5 (2025 &amp; 2026 PYQs)"/>
    <hyperlink ref="C199" r:id="rId165" display="Static GK → Books &amp; Authors Part 6 (2025 &amp; 2026 PYQs)"/>
    <hyperlink ref="C200" r:id="rId166" display="Computer 4.0 Class 14 – Test"/>
    <hyperlink ref="C203" r:id="rId167" display="IB SA MTS 2025 T-1 Top 30 Questions"/>
    <hyperlink ref="C204" r:id="rId168" display="Profit and Loss Part-2"/>
    <hyperlink ref="C205" r:id="rId169" display="Profit and Loss Part-3"/>
    <hyperlink ref="C206" r:id="rId170" display="Other Topics (not covered yet)"/>
    <hyperlink ref="C207" r:id="rId171" display="Static GK → Books &amp; Authors Part 7 (2025 &amp; 2026 PYQs)"/>
    <hyperlink ref="C208" r:id="rId172" display="Static GK → Census Part 1"/>
    <hyperlink ref="C209" r:id="rId173" display="Static GK → Census Part 2"/>
    <hyperlink ref="C210" r:id="rId174" display="Computer 4.0 Class 15 – Test"/>
    <hyperlink ref="C213" r:id="rId175" display="IB ACIO Grade II 2025 T-1 Top 40 Questions"/>
    <hyperlink ref="C214" r:id="rId176" display="Profit and Loss Part-4"/>
    <hyperlink ref="C215" r:id="rId177" display="Profit &amp; Loss 2024-25 Exams Best Questions Part-1"/>
    <hyperlink ref="C216" r:id="rId178" display="Other Topics (not covered yet)"/>
    <hyperlink ref="C217" r:id="rId179" display="Static GK → Festivals Part 1"/>
    <hyperlink ref="C218" r:id="rId180" display="Static GK → Festivals Part 2"/>
    <hyperlink ref="C219" r:id="rId181" display="Static GK → Sports Part 1"/>
    <hyperlink ref="C220" r:id="rId182" display="Computer 4.0 Class 16 – Test"/>
    <hyperlink ref="C223" r:id="rId183" display="RRB Technician Grade-I 2024 Top Questions"/>
    <hyperlink ref="C224" r:id="rId184" display="Profit &amp; Loss 2024-25 Exams Best Questions Part-2"/>
    <hyperlink ref="C225" r:id="rId185" display="Time &amp; Work Part-1"/>
    <hyperlink ref="C226" r:id="rId186" display="Static GK → Sports Part 2"/>
    <hyperlink ref="C227" r:id="rId187" display="Static GK → National Parks, Wildlife &amp; Bird Sanctuaries Part 2 (2025 &amp; 2026 PYQs)"/>
    <hyperlink ref="C228" r:id="rId188" display="Static GK → Major Lakes of India"/>
    <hyperlink ref="C229" r:id="rId189" display="Static GK → Major Rivers of India"/>
    <hyperlink ref="C230" r:id="rId190" display="Static GK → International Organizations Part 1"/>
    <hyperlink ref="C231" r:id="rId191" display="Static GK → International Organizations Part 2"/>
    <hyperlink ref="C232" r:id="rId192" display="Computer 4.0 Class 17 – Test"/>
    <hyperlink ref="C235" r:id="rId193" display="RRB NTPC (GL) 2026-27 CBT-1 Paid Mock 4"/>
    <hyperlink ref="C236" r:id="rId194" display="Time &amp; Work Part-2"/>
    <hyperlink ref="C237" r:id="rId195" display="Time &amp; Work Part-3"/>
    <hyperlink ref="C238" r:id="rId196" display="Static GK → Important Institutions of India Part 1 (2025 &amp; 2026 PYQs)"/>
    <hyperlink ref="C239" r:id="rId197" display="Static GK → Important Institutions of India Part 2 (2025 &amp; 2026 PYQs)"/>
    <hyperlink ref="C240" r:id="rId198" display="Static GK → Important Institutions of India Part 3 (2025 &amp; 2026 PYQs)"/>
    <hyperlink ref="C241" r:id="rId199" display="Computer 4.0 Class 18 – Test"/>
    <hyperlink ref="C244" r:id="rId200" display="NTPC CBT-2 PYQ – 10 July 2026 (Full Length Test)"/>
    <hyperlink ref="C245" r:id="rId201" display="Time &amp; Work Part-4"/>
    <hyperlink ref="C246" r:id="rId202" display="Time &amp; Work Part-5"/>
    <hyperlink ref="C247" r:id="rId203" display="RRB Group D 2026 Top 30 Reas"/>
    <hyperlink ref="C248" r:id="rId204" display="Static GK → Government Schemes Part 1 (2025 &amp; 2026 PYQs)"/>
    <hyperlink ref="C249" r:id="rId205" display="Static GK → Government Schemes Part 2 (2025 &amp; 2026 PYQs)"/>
    <hyperlink ref="C250" r:id="rId206" display="Static GK → Government Schemes Part 3 (2025 &amp; 2026 PYQs)"/>
    <hyperlink ref="C251" r:id="rId207" display="Computer 4.0 Class 19 – Test"/>
    <hyperlink ref="C254" r:id="rId208" display="RRB NTPC (GL) 2026-27 CBT-1 Paid Mock 5"/>
    <hyperlink ref="C255" r:id="rId209" display="Time &amp; Work 2024-25 Exams Best Questions"/>
    <hyperlink ref="C256" r:id="rId210" display="Time, Speed &amp; Distance Part-1"/>
    <hyperlink ref="C257" r:id="rId211" display="RRB NTPC UG 2025 &amp; 26 CBT-1 Top 50 Questions Part-1"/>
    <hyperlink ref="C258" r:id="rId212" display="Static GK → Indian Architecture Part 1 (2025 &amp; 2026 PYQs)"/>
    <hyperlink ref="C259" r:id="rId213" display="Static GK → Indian Architecture Part 2 (2025 &amp; 2026 PYQs)"/>
    <hyperlink ref="C260" r:id="rId214" display="Static GK → Indian Architecture Part 3 (2025 &amp; 2026 PYQs)"/>
    <hyperlink ref="C261" r:id="rId215" display="Computer Miscellaneous"/>
    <hyperlink ref="C264" r:id="rId216" display="NTPC CBT-2 PYQ – 13 Oct S-1 (Full Length Test)"/>
    <hyperlink ref="C265" r:id="rId217" display="Time, Speed &amp; Distance Part-2"/>
    <hyperlink ref="C266" r:id="rId218" display="Time, Speed &amp; Distance Part-3"/>
    <hyperlink ref="C267" r:id="rId219" display="RRB NTPC UG 2025 &amp; 26 CBT-1 Top 50 Questions Part-2"/>
    <hyperlink ref="C268" r:id="rId220" display="Static GK → Reports &amp; Indices (2025 &amp; 2026 PYQs)"/>
    <hyperlink ref="C269" r:id="rId221" display="Static GK → Defence (2025 &amp; 2026 PYQs)"/>
    <hyperlink ref="C270" r:id="rId222" display="Static GK → Important Locations &amp; Boundaries (2025 &amp; 2026 PYQs)"/>
    <hyperlink ref="C271" r:id="rId223" display="Sources of Indian Constitution"/>
    <hyperlink ref="C272" r:id="rId224" display="Constitution (2025 &amp; 2026 PYQs)"/>
    <hyperlink ref="C273" r:id="rId225" display="Articles (2025 &amp; 2026 PYQs)"/>
    <hyperlink ref="C276" r:id="rId226" display="RRB NTPC (GL) 2026-27 CBT-1 Paid Mock 6"/>
    <hyperlink ref="C277" r:id="rId227" display="Time, Speed &amp; Distance Part-4"/>
    <hyperlink ref="C278" r:id="rId228" display="Time, Speed &amp; Distance: Linear Race"/>
    <hyperlink ref="C279" r:id="rId229" display="RRB NTPC GL 2025 &amp; 26 CBT-1 Top 50 Questions"/>
    <hyperlink ref="C280" r:id="rId230" display="Static GK → Important Days &amp; Themes (2025 &amp; 2026 PYQs)"/>
    <hyperlink ref="C281" r:id="rId231" display="Static GK → Miscellaneous (S.GK) Part 1 (2025 &amp; 2026 PYQs)"/>
    <hyperlink ref="C282" r:id="rId232" display="Static GK → Miscellaneous (S.GK) Part 2 (2025 &amp; 2026 PYQs)"/>
    <hyperlink ref="C283" r:id="rId233" display="Schedules Part 1 (2025 &amp; 2026 PYQs)"/>
    <hyperlink ref="C284" r:id="rId234" display="Schedules Part 2 (2025 &amp; 2026 PYQs)"/>
    <hyperlink ref="C285" r:id="rId235" display="Fundamental Rights (2025 &amp; 2026 PYQs)"/>
    <hyperlink ref="C288" r:id="rId236" display="NTPC CBT-2 PYQ – 13 Oct S-2 (Full Length Test)"/>
    <hyperlink ref="C289" r:id="rId237" display="Time, Speed &amp; Distance: Circular Race"/>
    <hyperlink ref="C290" r:id="rId238" display="Time, Sped and Distance 2024-25 Exams Best Questions Part-1"/>
    <hyperlink ref="C291" r:id="rId239" display="RRB NTPC UG 2024-25 CBT-1 Top 50 Questions (TCS)"/>
    <hyperlink ref="C292" r:id="rId240" display="Static GK → Miscellaneous (S.GK) Part 3 (2025 &amp; 2026 PYQs)"/>
    <hyperlink ref="C293" r:id="rId241" display="Static GK → Miscellaneous (S.GK) Part 4 (2025 &amp; 2026 PYQs)"/>
    <hyperlink ref="C294" r:id="rId242" display="Static GK Revision"/>
    <hyperlink ref="C295" r:id="rId243" display="Fundamental Duties (2025 &amp; 2026 PYQs)"/>
    <hyperlink ref="C296" r:id="rId244" display="DPSP (2025 &amp; 2026 PYQs)"/>
    <hyperlink ref="C297" r:id="rId245" display="Amendments Part 1 (2025 &amp; 2026 PYQs)"/>
    <hyperlink ref="C300" r:id="rId246" display="RRB NTPC (GL) 2026-27 CBT-1 Paid Mock 7"/>
    <hyperlink ref="C301" r:id="rId247" display="Time, Sped and Distance 2024-25 Exams Best Questions Part-1"/>
    <hyperlink ref="C302" r:id="rId248" display="Simple Interest Part-1"/>
    <hyperlink ref="C303" r:id="rId249" display="RRB NTPC GL 2024-25 CBT-1 Top 50 Questions (TCS)"/>
    <hyperlink ref="C304" r:id="rId250" display="IB SA MTS 2025 T-1 Top 10 Questions (TCS)"/>
    <hyperlink ref="C305" r:id="rId251" display="Solar System Part 1 (2025 &amp; 2026 PYQs)"/>
    <hyperlink ref="C306" r:id="rId252" display="Solar System Part 2 (2025 &amp; 2026 PYQs)"/>
    <hyperlink ref="C307" r:id="rId253" display="Atmosphere (2025 &amp; 2026 PYQs)"/>
    <hyperlink ref="C308" r:id="rId254" display="Amendments Part 2 (2025 &amp; 2026 PYQs)"/>
    <hyperlink ref="C309" r:id="rId255" display="Judiciary (2025 &amp; 2026 PYQs)"/>
    <hyperlink ref="C310" r:id="rId256" display="Parliament Part 1 (2025 &amp; 2026 PYQs)"/>
    <hyperlink ref="C313" r:id="rId257" display="NTPC CBT-2 PYQ – 20 Dec 2025 (Full Length Test)"/>
    <hyperlink ref="C314" r:id="rId258" display="Simple Interest Part-2"/>
    <hyperlink ref="C315" r:id="rId259" display="Simple Interest Part-3"/>
    <hyperlink ref="C316" r:id="rId260" display="IB ACIO Grade II 2025 T-1 Top 40 Questions (TCS)"/>
    <hyperlink ref="C317" r:id="rId261" display="RRB Group D 2024-25 CBT-1 Top 50 Questions (TCS)"/>
    <hyperlink ref="C318" r:id="rId262" display="Climate (2025 &amp; 2026 PYQs)"/>
    <hyperlink ref="C319" r:id="rId263" display="Longitudes &amp; Latitudes"/>
    <hyperlink ref="C320" r:id="rId264" display="Continents &amp; Oceans"/>
    <hyperlink ref="C321" r:id="rId265" display="Parliament Part 2 (2025 &amp; 2026 PYQs)"/>
    <hyperlink ref="C322" r:id="rId266" display="President, Vice President &amp; Prime Minister Part 1 (2025 &amp; 2026 PYQs)"/>
    <hyperlink ref="C323" r:id="rId267" display="President, Vice President &amp; Prime Minister Part 2 (2025 &amp; 2026 PYQs)"/>
    <hyperlink ref="C326" r:id="rId268" display="RRB NTPC (GL) 2026-27 CBT-1 Paid Mock 8"/>
    <hyperlink ref="C327" r:id="rId269" display="Simple Interest Part-4"/>
    <hyperlink ref="C328" r:id="rId270" display="Compound Interest Part-1"/>
    <hyperlink ref="C329" r:id="rId271" display="Reasoning CGL 2024 T-1 Top 50 Questions (TCS)"/>
    <hyperlink ref="C330" r:id="rId272" display="Rocks"/>
    <hyperlink ref="C331" r:id="rId273" display="Soil of India (2025 &amp; 2026 PYQs)"/>
    <hyperlink ref="C332" r:id="rId274" display="Earthquakes, Mountains, Volcanoes and Tsunamis (2025 &amp; 2026 PYQs)"/>
    <hyperlink ref="C333" r:id="rId275" display="State Government Bodies (2025 &amp; 2026 PYQs)"/>
    <hyperlink ref="C334" r:id="rId276" display="State Legislature (2025 &amp; 2026 PYQs)"/>
    <hyperlink ref="C335" r:id="rId277" display="Urban Local Bodies (2025 &amp; 2026 PYQs)"/>
    <hyperlink ref="C338" r:id="rId278" display="RRB NTPC (GL) 2026-27 CBT-1 Paid Mock 9"/>
    <hyperlink ref="C339" r:id="rId279" display="Compound Interest Part-2"/>
    <hyperlink ref="C340" r:id="rId280" display="Compound Interest Part-3"/>
    <hyperlink ref="C341" r:id="rId281" display="Reasoning MTS 2024 T-1 Top 50 Questions (TCS)"/>
    <hyperlink ref="C342" r:id="rId282" display="Mountain Passes (2025 &amp; 2026 PYQs)"/>
    <hyperlink ref="C343" r:id="rId283" display="Biosphere Reserves"/>
    <hyperlink ref="C344" r:id="rId284" display="Energy Resources of India (2025 &amp; 2026 PYQs)"/>
    <hyperlink ref="C345" r:id="rId285" display="Constitutional and Non-Constitutional Bodies (2025 &amp; 2026 PYQs)"/>
    <hyperlink ref="C346" r:id="rId286" display="Committee Reports"/>
    <hyperlink ref="C347" r:id="rId287" display="Polity of Neighbouring Countries"/>
    <hyperlink ref="C350" r:id="rId288" display="RRB NTPC (GL) 2026-27 CBT-1 Paid Mock 10"/>
    <hyperlink ref="C351" r:id="rId289" display="Compound Interest (Installment) Part-4"/>
    <hyperlink ref="C352" r:id="rId290" display="SI &amp; CI (2024-25) Best Questions Part 1"/>
    <hyperlink ref="C353" r:id="rId291" display="Reasoning Steno 2024 T-1 Top 50 Questions (TCS)"/>
    <hyperlink ref="C354" r:id="rId292" display="Mineral Resources of India (2025 &amp; 2026 PYQs)"/>
    <hyperlink ref="C355" r:id="rId293" display="Indian Drainage System Part 1 (2025 &amp; 2026 PYQs)"/>
    <hyperlink ref="C356" r:id="rId294" display="Indian Drainage System Part 2 (2025 &amp; 2026 PYQs)"/>
    <hyperlink ref="C357" r:id="rId295" display="Centre- State Relations Part 1 (2025 &amp; 2026 PYQs)"/>
    <hyperlink ref="C358" r:id="rId296" display="Centre- State Relations Part 2 (2025 &amp; 2026 PYQs)"/>
    <hyperlink ref="C359" r:id="rId297" display="Provisions (2025 &amp; 2026 PYQs)"/>
    <hyperlink ref="C362" r:id="rId298" display="RRB NTPC (GL) 2026-27 Free Live Mock 1 (If not attempted yet)"/>
    <hyperlink ref="C363" r:id="rId299" display="SI &amp; CI (2024-25) Best Questions Part 2"/>
    <hyperlink ref="C364" r:id="rId300" display="Simplification"/>
    <hyperlink ref="C365" r:id="rId301" display="Reasoning CPO 2024 T-1 Top 50 Questions (TCS)"/>
    <hyperlink ref="C366" r:id="rId302" display="World Drainage System"/>
    <hyperlink ref="C367" r:id="rId303" display="Industries (2025 &amp; 2026 PYQs)"/>
    <hyperlink ref="C368" r:id="rId304" display="Transportation- Communication in India (2025 &amp; 2026 PYQs)"/>
    <hyperlink ref="C371" r:id="rId305" display="RRB NTPC (GL) 2026-27 Free Live Mock 2 (If not attempted yet)"/>
    <hyperlink ref="C372" r:id="rId306" display="Simplification (2024-25) Best Questions"/>
    <hyperlink ref="C373" r:id="rId307" display="Number System Part-1 and 2"/>
    <hyperlink ref="C374" r:id="rId308" display="Number System Part-3,4 &amp; 5"/>
    <hyperlink ref="C375" r:id="rId309" display="Reasoning SP-12 Top 50 Questions (TCS)"/>
    <hyperlink ref="C376" r:id="rId310" display="Census- Demography Part 1 (2025 &amp; 2026 PYQs)"/>
    <hyperlink ref="C377" r:id="rId311" display="Census- Demography Part 2 (2025 &amp; 2026 PYQs)"/>
    <hyperlink ref="C378" r:id="rId312" display="Census- Demography Part 3 (2025 &amp; 2026 PYQs)"/>
    <hyperlink ref="C379" r:id="rId313" display="Sources of Indian History (2025 &amp; 2026 PYQs)"/>
    <hyperlink ref="C380" r:id="rId314" display="Prehistoric Period (2025 &amp; 2026 PYQs)"/>
    <hyperlink ref="C381" r:id="rId315" display="Indus Valley Civilization Part 1 (2025 &amp; 2026 PYQs)"/>
    <hyperlink ref="C384" r:id="rId316" display="RRB NTPC (GL) 2026-27 Free Live Mock 3 (If not attempted yet)"/>
    <hyperlink ref="C385" r:id="rId317" display="Number System Part-6 and 7"/>
    <hyperlink ref="C386" r:id="rId318" display="Number System Part-8,9 and 10"/>
    <hyperlink ref="C387" r:id="rId319" display="Number System Part-11 and 12"/>
    <hyperlink ref="C388" r:id="rId320" display="RPF Constable 2024 T-1 Top 30 Questions (TCS)"/>
    <hyperlink ref="C389" r:id="rId321" display="Census- Demography Part 4 (2025 &amp; 2026 PYQs)"/>
    <hyperlink ref="C390" r:id="rId322" display="Census- Demography Part 5 (2025 &amp; 2026 PYQs)"/>
    <hyperlink ref="C391" r:id="rId323" display="Neighbouring Countries of India"/>
    <hyperlink ref="C392" r:id="rId324" display="Indus Valley Civilization Part 2 (2025 &amp; 2026 PYQs)"/>
    <hyperlink ref="C393" r:id="rId325" display="Vedic Age (2025 &amp; 2026 PYQs)"/>
    <hyperlink ref="C394" r:id="rId326" display="Mahajanapadas, Rise of Magadha (2025 &amp; 2026 PYQs)"/>
    <hyperlink ref="C397" r:id="rId327" display="RRB NTPC (GL) 2026-27 CBT-1 Paid Mock 11"/>
    <hyperlink ref="C398" r:id="rId328" display="Number System Part-13, 14 and 15"/>
    <hyperlink ref="C399" r:id="rId329" display="Simplification"/>
    <hyperlink ref="C400" r:id="rId330" display="Simplification (2024-25) Best Questions"/>
    <hyperlink ref="C401" r:id="rId331" display="RPF SI 2024 T-1 Top 25 Questions (TCS)"/>
    <hyperlink ref="C402" r:id="rId332" display="World Geography (2025 &amp; 2026 PYQs)"/>
    <hyperlink ref="C403" r:id="rId333" display="Agriculture- Animal Husbandry Part 1 (2025 &amp; 2026 PYQs)"/>
    <hyperlink ref="C404" r:id="rId334" display="Agriculture- Animal Husbandry Part 2 (2025 &amp; 2026 PYQs)"/>
    <hyperlink ref="C405" r:id="rId335" display="The Mauryan Empire (2025 &amp; 2026 PYQs)"/>
    <hyperlink ref="C406" r:id="rId336" display="Post-Mauryan Period Part 1 (2025 &amp; 2026 PYQs)"/>
    <hyperlink ref="C407" r:id="rId337" display="Post-Mauryan Period Part 2 (2025 &amp; 2026 PYQs)"/>
    <hyperlink ref="C410" r:id="rId338" display="RRB NTPC (GL) 2026-27 CBT-1 Paid Mock 12"/>
    <hyperlink ref="C411" r:id="rId339" display="Statistics: Mean"/>
    <hyperlink ref="C412" r:id="rId340" display="Statistics: Median"/>
    <hyperlink ref="C413" r:id="rId341" display="Statistics: Mode"/>
    <hyperlink ref="C414" r:id="rId342" display="RRB NTPC 2024 CBT-1 Top 30 Questions (TCS)"/>
    <hyperlink ref="C415" r:id="rId343" display="Weathering- Erosion (2025 &amp; 2026 PYQs)"/>
    <hyperlink ref="C416" r:id="rId344" display="Northern Plains and Peninsular Plateau (2025 &amp; 2026 PYQs)"/>
    <hyperlink ref="C417" r:id="rId345" display="Indian Desert- Coastal Plains- Western &amp; Eastern Ghats (2025 &amp; 2026 PYQs)"/>
    <hyperlink ref="C418" r:id="rId346" display="Buddhism &amp; Jainism (2025 &amp; 2026 PYQs)"/>
    <hyperlink ref="C419" r:id="rId347" display="Gupta Dynasty (2025 &amp; 2026 PYQs)"/>
    <hyperlink ref="C420" r:id="rId348" display="Post Gupta Period (2025 &amp; 2026 PYQs)"/>
    <hyperlink ref="C423" r:id="rId349" display="RRB NTPC (GL) 2026-27 CBT-1 Paid Mock 13"/>
    <hyperlink ref="C424" r:id="rId350" display="Statistics: Advanced Statistics Master Class"/>
    <hyperlink ref="C425" r:id="rId351" display="LCM &amp; HCF Part-1"/>
    <hyperlink ref="C426" r:id="rId352" display="LCM &amp; HCF Part-2"/>
    <hyperlink ref="C427" r:id="rId353" display="SSC CHSL 2024 T-1 Top 50 Questions (TCS)"/>
    <hyperlink ref="C428" r:id="rId354" display="Natural Vegetation- Wildlife of India (2025 &amp; 2026 PYQs)"/>
    <hyperlink ref="C429" r:id="rId355" display="Water Resources (2025 &amp; 2026 PYQs)"/>
    <hyperlink ref="C430" r:id="rId356" display="Miscellaneous Geography (2025 &amp; 2026 PYQs)"/>
    <hyperlink ref="C431" r:id="rId357" display="Sangam Age (2025 &amp; 2026 PYQs)"/>
    <hyperlink ref="C432" r:id="rId358" display="Miscellaneous (Ancient History) (2025 &amp; 2026 PYQs)"/>
    <hyperlink ref="C433" r:id="rId359" display="Pre Medieval Period (Part 1)"/>
    <hyperlink ref="C436" r:id="rId360" display="RRB NTPC (GL) 2026-27 CBT-1 Paid Mock 14"/>
    <hyperlink ref="C437" r:id="rId361" display="LCM &amp; HCF Part-3"/>
    <hyperlink ref="C438" r:id="rId362" display="LCM &amp; HCF 2024-25 Exams Best Questions"/>
    <hyperlink ref="C439" r:id="rId363" display="Give tigonometry tests if you want, or just watch the video for revision as very less advanced Maths as being asked in the exam these days"/>
    <hyperlink ref="C440" r:id="rId364" display="SSC JE 2024 T-1 Top 50 Questions (TCS)"/>
    <hyperlink ref="C441" r:id="rId365" display="Topic-Wise Current Affairs Test [Updated till 1 Sep 2026] →Key Office Bearers 2026"/>
    <hyperlink ref="C442" r:id="rId366" display="Topic-Wise Current Affairs Test [Updated till 1 Sep 2026] → Bill &amp; Acts"/>
    <hyperlink ref="C443" r:id="rId367" display="Pre Medieval Period (Part 2)"/>
    <hyperlink ref="C444" r:id="rId368" display="History of Medieval India"/>
    <hyperlink ref="C445" r:id="rId369" display="Sources of Medieval Indian History (2025 &amp; 2026 PYQs)"/>
    <hyperlink ref="C448" r:id="rId370" display="RRB NTPC (GL) 2026-27 CBT-1 Paid Mock 15"/>
    <hyperlink ref="C449" r:id="rId371" display="Height &amp; Distance"/>
    <hyperlink ref="C450" r:id="rId372" display="Height &amp; Distance (2024-25) Best Questions"/>
    <hyperlink ref="C451" r:id="rId373" display="Algebra Part 1 Identities"/>
    <hyperlink ref="C452" r:id="rId374" display="Major Laws 2023-26"/>
    <hyperlink ref="C453" r:id="rId375" display="Union Budget 2026-27"/>
    <hyperlink ref="C454" r:id="rId376" display="Khilji Dynasty"/>
    <hyperlink ref="C457" r:id="rId377" display="Algebra Part 2 Coefficients questions"/>
    <hyperlink ref="C458" r:id="rId378" display="Algebra Part 3"/>
    <hyperlink ref="C459" r:id="rId379" display="Algebra Part 4 x + 1/x form"/>
    <hyperlink ref="C460" r:id="rId380" display="Major Initiatives, Apps and Portals 2026 Part 1"/>
    <hyperlink ref="C461" r:id="rId381" display="Major Initiatives, Apps and Portals 2026 Part 2"/>
    <hyperlink ref="C462" r:id="rId382" display="Lodi Dynasty"/>
    <hyperlink ref="C465" r:id="rId383" display="RRB NTPC (GL) 2026-27 Free Live Mock 4 (If not attempted yet)"/>
    <hyperlink ref="C466" r:id="rId384" display="Algebra Part 5"/>
    <hyperlink ref="C467" r:id="rId385" display="Algebra Part 6"/>
    <hyperlink ref="C468" r:id="rId386" display="Algebra Part 7 x + 1/x form special cases"/>
    <hyperlink ref="C469" r:id="rId387" display="Revision All SSC Steno questions which you solved wrongly or couldn't solve"/>
    <hyperlink ref="C470" r:id="rId388" display="Major Schemes 2026 Part 1"/>
    <hyperlink ref="C471" r:id="rId389" display="Major Schemes 2026 Part 2"/>
    <hyperlink ref="C472" r:id="rId390" display="Chola Dynasty (2025 &amp; 2026 PYQs)"/>
    <hyperlink ref="C475" r:id="rId391" display="Revision of mocks Good Questions (Specially Latest Exam Best Qeustions Section) Part-1 of 4"/>
    <hyperlink ref="C476" r:id="rId392" display="Algebra Part 8 Surds in x+1/x form"/>
    <hyperlink ref="C477" r:id="rId393" display="Algebra Part 9 Sum of squares is zero"/>
    <hyperlink ref="C478" r:id="rId394" display="Algebra Part 10 Polynomials and Equations"/>
    <hyperlink ref="C479" r:id="rId395" display="Reasoning complete Revision of RBE Topic-wise Good Questions Tests"/>
    <hyperlink ref="C480" r:id="rId396" display="First in India 2025 &amp; 26 Part 1"/>
    <hyperlink ref="C481" r:id="rId397" display="First in India 2025 &amp; 26 Part 2"/>
    <hyperlink ref="C482" r:id="rId398" display="Mughal Empire- Babur and Humayun (2025 &amp; 2026 PYQs)"/>
    <hyperlink ref="C485" r:id="rId399" display="Revision of mocks Good Questions (Specially Latest Exam Best Qeustions Section) Part-2 of 4"/>
    <hyperlink ref="C486" r:id="rId400" display="Algebra Part 11 Quadratic and Cubic Equations"/>
    <hyperlink ref="C487" r:id="rId401" display="Algebra Part 12 Maximum and Minimum"/>
    <hyperlink ref="C488" r:id="rId402" display="Algebra Part 13 Algebra Value Putting Method"/>
    <hyperlink ref="C489" r:id="rId403" display="Resoning Latest exams bests questions Good questions Revision"/>
    <hyperlink ref="C490" r:id="rId404" display="Republic Day 2026"/>
    <hyperlink ref="C491" r:id="rId405" display="Independence Day 2026"/>
    <hyperlink ref="C492" r:id="rId406" display="Jahangir, Shahjahan and Aurangzeb (2025 &amp; 2026 PYQs)"/>
    <hyperlink ref="C495" r:id="rId407" display="Revision of mocks Good Questions (Specially Latest Exam Best Qeustions Section) Part-3 of 4"/>
    <hyperlink ref="C496" r:id="rId408" display="Algebra Part 14 Cyclic Identities, Binomial, LCM, HCF, Factor, Remainder"/>
    <hyperlink ref="C497" r:id="rId409" display="Algebra Part 15 Miscellaneous Questions"/>
    <hyperlink ref="C498" r:id="rId410" display="Algebra (2024-25) Best Questions"/>
    <hyperlink ref="C499" r:id="rId411" display="Mensuration Part-1"/>
    <hyperlink ref="C500" r:id="rId412" display="Mensuration Part-2"/>
    <hyperlink ref="C501" r:id="rId413" display="International Days &amp; Themes 2025 &amp; 26"/>
    <hyperlink ref="C502" r:id="rId414" display="National Conferences 2025 &amp; 26"/>
    <hyperlink ref="C503" r:id="rId415" display="Sufi &amp; Bhakti Movement (2025 &amp; 2026 PYQs)"/>
    <hyperlink ref="C506" r:id="rId416" display="Revision of mocks Good Questions (Specially Latest Exam Best Qeustions Section) Part-4 of 4"/>
    <hyperlink ref="C507" r:id="rId417" display="Surds and Indices: Part-1"/>
    <hyperlink ref="C508" r:id="rId418" display="Surds and Indices: Part-2"/>
    <hyperlink ref="C509" r:id="rId419" display="Surds and Indices: Part-3 and 4"/>
    <hyperlink ref="C510" r:id="rId420" display="Mensuration Part-3"/>
    <hyperlink ref="C511" r:id="rId421" display="Mensuration Part-4"/>
    <hyperlink ref="C512" r:id="rId422" display="Awards &amp; Honours Part 1 2025 &amp; 26"/>
    <hyperlink ref="C513" r:id="rId423" display="Awards &amp; Honours Part 2 2025 &amp; 26"/>
    <hyperlink ref="C514" r:id="rId424" display="Advent of Europeans in India Part 2 (2025 &amp; 2026 PYQs)"/>
    <hyperlink ref="C517" r:id="rId425" display="RRB NTPC (GL) 2026-27 Free Live Mock 4 (If not attempted yet)"/>
    <hyperlink ref="C518" r:id="rId426" display="Geometry Part (1 to 4)"/>
    <hyperlink ref="C519" r:id="rId427" display="Geometry Part (5 to 8)"/>
    <hyperlink ref="C520" r:id="rId428" display="Geometry Part (9 to 12)"/>
    <hyperlink ref="C521" r:id="rId429" display="Mensuration Part-5"/>
    <hyperlink ref="C522" r:id="rId430" display="Mensuration Part-6"/>
    <hyperlink ref="C523" r:id="rId431" display="Sports Awards 2025 &amp; 26"/>
    <hyperlink ref="C524" r:id="rId432" display="Topic-Wise Current Affairs Test [ 1 Aug 2026 2026 updated] →Major Achievements by Indian Women (2025 &amp; 26)"/>
    <hyperlink ref="C525" r:id="rId433" display="Peasant Tribal- Other Revolts (2025 &amp; 2026 PYQs)"/>
    <hyperlink ref="C528" r:id="rId434" display="RRB NTPC (GL) 2026-27 Free Live Mock 5 (If not attempted yet)"/>
    <hyperlink ref="C529" r:id="rId435" display="Geometry Part (12 to 16)"/>
    <hyperlink ref="C530" r:id="rId436" display="Geometry Part (16 to 20)"/>
    <hyperlink ref="C531" r:id="rId437" display="Geometry Part (21 to 24)"/>
    <hyperlink ref="C532" r:id="rId438" display="Mensuration Part-7"/>
    <hyperlink ref="C533" r:id="rId439" display="Mensuration Part-8"/>
    <hyperlink ref="C534" r:id="rId440" display="Topic-Wise Current Affairs Test [ 1 Aug 2026 2026 updated] →Books &amp; Authors (2025 &amp; 26)"/>
    <hyperlink ref="C535" r:id="rId441" display="Notable Indian Obituaries (2025-2026)"/>
    <hyperlink ref="C536" r:id="rId442" display="Socio Religious Reform Movements Part 2 (2025 &amp; 2026 PYQs)"/>
    <hyperlink ref="C539" r:id="rId443" display="RRB NTPC (GL) 2026-27 Free Live Mock 6 (If not attempted yet)"/>
    <hyperlink ref="C540" r:id="rId444" display="Geometry Part (21 to 27)"/>
    <hyperlink ref="C541" r:id="rId445" display="Geometry Part (27 to 30)"/>
    <hyperlink ref="C542" r:id="rId446" display="Geometry (2024-25) Best Questions"/>
    <hyperlink ref="C543" r:id="rId447" display="Mensuration Part-9"/>
    <hyperlink ref="C544" r:id="rId448" display="Mensuration (2024-25) Best Questions Part 1"/>
    <hyperlink ref="C545" r:id="rId449" display="Mensuration (2024-25) Best Questions Part 2"/>
    <hyperlink ref="C546" r:id="rId450" display="Sports Events &amp; Tournaments Part 1 (2025 &amp; 26)"/>
    <hyperlink ref="C547" r:id="rId451" display="Topic-Wise Current Affairs Test [ 1 Aug 2026 2026 updated] →Sports Events &amp; Tournaments Part 2 (2025 &amp; 26)"/>
    <hyperlink ref="C548" r:id="rId452" display="Sports Events &amp; Tournaments Part 3 (2025 &amp; 26)"/>
    <hyperlink ref="C549" r:id="rId453" display="Rise of Indian Nationalism- Formation of INC (2025 &amp; 2026 PYQs)"/>
    <hyperlink ref="C552" r:id="rId454" display="RRB NTPC (GL) 2026-27 Free Live Mock 7 (If not attempted yet)"/>
    <hyperlink ref="C553" r:id="rId455" display="Permutation &amp; Combination: P &amp; C Part 1"/>
    <hyperlink ref="C554" r:id="rId456" display="Permutation &amp; Combination: P &amp; C Part 2"/>
    <hyperlink ref="C555" r:id="rId457" display="Permutation &amp; Combination: P &amp; C Part 3"/>
    <hyperlink ref="C556" r:id="rId458" display="Coordinate Geometry: Part 1 (Basics)"/>
    <hyperlink ref="C557" r:id="rId459" display="Coordinate Geometry: Part 2 (Distance Formula &amp; Circle)"/>
    <hyperlink ref="C558" r:id="rId460" display="Coordinate Geometry: Part 3 (Section Formula &amp; Area of a Triangle)"/>
    <hyperlink ref="C559" r:id="rId461" display="Military Exercises 2025 &amp; 26"/>
    <hyperlink ref="C560" r:id="rId462" display="Major Operations 2025 &amp; 26"/>
    <hyperlink ref="C561" r:id="rId463" display="Science &amp; Technology 2025 &amp; 26 Part 1"/>
    <hyperlink ref="C562" r:id="rId464" display="Other Mass Movements (Part 2)"/>
    <hyperlink ref="C565" r:id="rId465" display="RRB NTPC (GL) 2026-27 Free Live Mock 9 (If not attempted yet)"/>
    <hyperlink ref="C566" r:id="rId466" display="Permutation &amp; Combination: P &amp; C Part 4"/>
    <hyperlink ref="C567" r:id="rId467" display="Permutation &amp; Combination: P &amp; C Part 5"/>
    <hyperlink ref="C568" r:id="rId468" display="Coordinate Geometry: Part 4 (Slope &amp; Equation of a Line)"/>
    <hyperlink ref="C569" r:id="rId469" display="Coordinate Geometry: Part 5 (Parallel Lines, Perpendicular Lines &amp; Transversal Lines)"/>
    <hyperlink ref="C570" r:id="rId470" display="Coordinate Geometry: Part 6 (Reflection of a Point &amp; Different Centres of a Triangle)"/>
    <hyperlink ref="C571" r:id="rId471" display="Science &amp; Technology 2025 &amp; 26 Part 2"/>
    <hyperlink ref="C572" r:id="rId472" display="Index and Rankings 2025 &amp; 26"/>
    <hyperlink ref="C573" r:id="rId473" display="International Conferences &amp; Summits 2025 &amp; 26"/>
    <hyperlink ref="C574" r:id="rId474" display="Swadeshi Movement (2025 &amp; 2026 PYQs)"/>
    <hyperlink ref="C575" r:id="rId475" display="Revolutionary Movement (2025 &amp; 2026 PYQs)"/>
    <hyperlink ref="C576" r:id="rId476" display="Muslim League (2025 &amp; 2026 PYQs)"/>
    <hyperlink ref="C579" r:id="rId477" display="RRB NTPC (GL) 2026-27 Free Live Mock 9 &amp; 10 (If not attempted yet)"/>
    <hyperlink ref="C580" r:id="rId478" display="Probability (cover from crash course if less time)"/>
    <hyperlink ref="C581" r:id="rId479" display="Coordinate Geometry: Best Questions"/>
    <hyperlink ref="C582" r:id="rId480" display="Major GI Tags 2025 &amp; 26"/>
    <hyperlink ref="C583" r:id="rId481" display="National Parks &amp; Wildlife Sanctuaries 2025 &amp; 26"/>
    <hyperlink ref="C584" r:id="rId482" display="UNESCO &amp; Ramsar Sites 2025 &amp; 26"/>
    <hyperlink ref="C585" r:id="rId483" display="Freedom Struggle of the 1920s-1930s (2025 &amp; 2026 PYQs)"/>
    <hyperlink ref="C586" r:id="rId484" display="National Movement of the 1940s Partition (2025 &amp; 2026 PYQs)"/>
    <hyperlink ref="C587" r:id="rId485" display="Governor General &amp; Viceroy (Part 1)"/>
    <hyperlink ref="A590" r:id="rId486" display="🚀 Join RBE Combo Test Series Now – every test of this plan + all RBE SSC &amp; Railway test series + Shubham Sir's target groups (from ₹399) – maximise your chances of selection ›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H6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2"/>
    <col collapsed="false" customWidth="true" hidden="false" outlineLevel="0" max="3" min="3" style="0" width="15"/>
  </cols>
  <sheetData>
    <row r="2" customFormat="false" ht="19.7" hidden="false" customHeight="false" outlineLevel="0" collapsed="false">
      <c r="B2" s="33" t="s">
        <v>689</v>
      </c>
      <c r="H2" s="34" t="s">
        <v>690</v>
      </c>
    </row>
    <row r="3" customFormat="false" ht="15" hidden="false" customHeight="false" outlineLevel="0" collapsed="false">
      <c r="B3" s="35" t="s">
        <v>691</v>
      </c>
      <c r="H3" s="36" t="s">
        <v>692</v>
      </c>
    </row>
    <row r="5" customFormat="false" ht="35.05" hidden="false" customHeight="false" outlineLevel="0" collapsed="false">
      <c r="B5" s="37" t="s">
        <v>693</v>
      </c>
      <c r="C5" s="37" t="s">
        <v>694</v>
      </c>
      <c r="D5" s="37" t="s">
        <v>695</v>
      </c>
      <c r="E5" s="37" t="s">
        <v>696</v>
      </c>
      <c r="F5" s="37" t="s">
        <v>697</v>
      </c>
    </row>
    <row r="6" customFormat="false" ht="15" hidden="false" customHeight="false" outlineLevel="0" collapsed="false">
      <c r="B6" s="38" t="s">
        <v>698</v>
      </c>
      <c r="C6" s="39" t="n">
        <f aca="false">COUNTIFS('Daily Test Tracker'!$B$4:$B$588,"&lt;&gt;",'Daily Test Tracker'!$B$4:$B$588,"&lt;&gt;SUMMARY")</f>
        <v>485</v>
      </c>
      <c r="D6" s="39" t="n">
        <f aca="false">COUNTIFS('Daily Test Tracker'!$B$4:$B$588,"&lt;&gt;",'Daily Test Tracker'!$B$4:$B$588,"&lt;&gt;SUMMARY",'Daily Test Tracker'!$D$4:$D$588,"&lt;&gt;")</f>
        <v>0</v>
      </c>
      <c r="E6" s="40" t="n">
        <f aca="false">IFERROR(COUNTIFS('Daily Test Tracker'!$B$4:$B$588,"&lt;&gt;",'Daily Test Tracker'!$B$4:$B$588,"&lt;&gt;SUMMARY",'Daily Test Tracker'!$D$4:$D$588,"&lt;&gt;")/COUNTIFS('Daily Test Tracker'!$B$4:$B$588,"&lt;&gt;",'Daily Test Tracker'!$B$4:$B$588,"&lt;&gt;SUMMARY"),0)</f>
        <v>0</v>
      </c>
      <c r="F6" s="41" t="str">
        <f aca="false">IFERROR(AVERAGEIFS('Daily Test Tracker'!$F$4:$F$588,'Daily Test Tracker'!$B$4:$B$588,"&lt;&gt;",'Daily Test Tracker'!$B$4:$B$588,"&lt;&gt;SUMMARY",'Daily Test Tracker'!$F$4:$F$588,"&lt;&gt;"),"-")</f>
        <v>-</v>
      </c>
    </row>
    <row r="7" customFormat="false" ht="15" hidden="false" customHeight="false" outlineLevel="0" collapsed="false">
      <c r="B7" s="38" t="s">
        <v>54</v>
      </c>
      <c r="C7" s="39" t="n">
        <f aca="false">COUNTIF('Daily Test Tracker'!$B$4:$B$588,"Full Length")</f>
        <v>31</v>
      </c>
      <c r="D7" s="39" t="n">
        <f aca="false">COUNTIFS('Daily Test Tracker'!$B$4:$B$588,"Full Length",'Daily Test Tracker'!$D$4:$D$588,"&lt;&gt;")</f>
        <v>0</v>
      </c>
      <c r="E7" s="40" t="n">
        <f aca="false">IFERROR(COUNTIFS('Daily Test Tracker'!$B$4:$B$588,"Full Length",'Daily Test Tracker'!$D$4:$D$588,"&lt;&gt;")/COUNTIF('Daily Test Tracker'!$B$4:$B$588,"Full Length"),0)</f>
        <v>0</v>
      </c>
      <c r="F7" s="41" t="str">
        <f aca="false">IFERROR(AVERAGEIFS('Daily Test Tracker'!$F$4:$F$588,'Daily Test Tracker'!$B$4:$B$588,"Full Length",'Daily Test Tracker'!$F$4:$F$588,"&lt;&gt;"),"-")</f>
        <v>-</v>
      </c>
    </row>
    <row r="8" customFormat="false" ht="15" hidden="false" customHeight="false" outlineLevel="0" collapsed="false">
      <c r="B8" s="42" t="s">
        <v>69</v>
      </c>
      <c r="C8" s="39" t="n">
        <f aca="false">COUNTIF('Daily Test Tracker'!$B$4:$B$588,"Maths")</f>
        <v>181</v>
      </c>
      <c r="D8" s="39" t="n">
        <f aca="false">COUNTIFS('Daily Test Tracker'!$B$4:$B$588,"Maths",'Daily Test Tracker'!$D$4:$D$588,"&lt;&gt;")</f>
        <v>0</v>
      </c>
      <c r="E8" s="40" t="n">
        <f aca="false">IFERROR(COUNTIFS('Daily Test Tracker'!$B$4:$B$588,"Maths",'Daily Test Tracker'!$D$4:$D$588,"&lt;&gt;")/COUNTIF('Daily Test Tracker'!$B$4:$B$588,"Maths"),0)</f>
        <v>0</v>
      </c>
      <c r="F8" s="41" t="str">
        <f aca="false">IFERROR(AVERAGEIFS('Daily Test Tracker'!$F$4:$F$588,'Daily Test Tracker'!$B$4:$B$588,"Maths",'Daily Test Tracker'!$F$4:$F$588,"&lt;&gt;"),"-")</f>
        <v>-</v>
      </c>
    </row>
    <row r="9" customFormat="false" ht="15" hidden="false" customHeight="false" outlineLevel="0" collapsed="false">
      <c r="B9" s="43" t="s">
        <v>56</v>
      </c>
      <c r="C9" s="39" t="n">
        <f aca="false">COUNTIF('Daily Test Tracker'!$B$4:$B$588,"Reasoning")</f>
        <v>50</v>
      </c>
      <c r="D9" s="39" t="n">
        <f aca="false">COUNTIFS('Daily Test Tracker'!$B$4:$B$588,"Reasoning",'Daily Test Tracker'!$D$4:$D$588,"&lt;&gt;")</f>
        <v>0</v>
      </c>
      <c r="E9" s="40" t="n">
        <f aca="false">IFERROR(COUNTIFS('Daily Test Tracker'!$B$4:$B$588,"Reasoning",'Daily Test Tracker'!$D$4:$D$588,"&lt;&gt;")/COUNTIF('Daily Test Tracker'!$B$4:$B$588,"Reasoning"),0)</f>
        <v>0</v>
      </c>
      <c r="F9" s="41" t="str">
        <f aca="false">IFERROR(AVERAGEIFS('Daily Test Tracker'!$F$4:$F$588,'Daily Test Tracker'!$B$4:$B$588,"Reasoning",'Daily Test Tracker'!$F$4:$F$588,"&lt;&gt;"),"-")</f>
        <v>-</v>
      </c>
    </row>
    <row r="10" customFormat="false" ht="15" hidden="false" customHeight="false" outlineLevel="0" collapsed="false">
      <c r="B10" s="44" t="s">
        <v>59</v>
      </c>
      <c r="C10" s="39" t="n">
        <f aca="false">COUNTIF('Daily Test Tracker'!$B$4:$B$588,"GK")</f>
        <v>223</v>
      </c>
      <c r="D10" s="39" t="n">
        <f aca="false">COUNTIFS('Daily Test Tracker'!$B$4:$B$588,"GK",'Daily Test Tracker'!$D$4:$D$588,"&lt;&gt;")</f>
        <v>0</v>
      </c>
      <c r="E10" s="40" t="n">
        <f aca="false">IFERROR(COUNTIFS('Daily Test Tracker'!$B$4:$B$588,"GK",'Daily Test Tracker'!$D$4:$D$588,"&lt;&gt;")/COUNTIF('Daily Test Tracker'!$B$4:$B$588,"GK"),0)</f>
        <v>0</v>
      </c>
      <c r="F10" s="41" t="str">
        <f aca="false">IFERROR(AVERAGEIFS('Daily Test Tracker'!$F$4:$F$588,'Daily Test Tracker'!$B$4:$B$588,"GK",'Daily Test Tracker'!$F$4:$F$588,"&lt;&gt;"),"-")</f>
        <v>-</v>
      </c>
    </row>
    <row r="13" customFormat="false" ht="15" hidden="false" customHeight="false" outlineLevel="0" collapsed="false">
      <c r="B13" s="45" t="s">
        <v>699</v>
      </c>
    </row>
    <row r="14" customFormat="false" ht="15" hidden="false" customHeight="false" outlineLevel="0" collapsed="false">
      <c r="B14" s="0" t="s">
        <v>695</v>
      </c>
      <c r="C14" s="46" t="n">
        <f aca="false">$D$6</f>
        <v>0</v>
      </c>
    </row>
    <row r="15" customFormat="false" ht="15" hidden="false" customHeight="false" outlineLevel="0" collapsed="false">
      <c r="B15" s="0" t="s">
        <v>700</v>
      </c>
      <c r="C15" s="0" t="n">
        <f aca="false">$C$6-$D$6</f>
        <v>485</v>
      </c>
    </row>
    <row r="17" customFormat="false" ht="16.15" hidden="false" customHeight="false" outlineLevel="0" collapsed="false">
      <c r="B17" s="47" t="s">
        <v>701</v>
      </c>
    </row>
    <row r="18" customFormat="false" ht="32.8" hidden="false" customHeight="false" outlineLevel="0" collapsed="false">
      <c r="B18" s="48" t="s">
        <v>45</v>
      </c>
      <c r="C18" s="48" t="s">
        <v>702</v>
      </c>
      <c r="D18" s="48" t="s">
        <v>695</v>
      </c>
      <c r="E18" s="48" t="s">
        <v>696</v>
      </c>
      <c r="F18" s="48" t="s">
        <v>697</v>
      </c>
    </row>
    <row r="19" customFormat="false" ht="15" hidden="false" customHeight="false" outlineLevel="0" collapsed="false">
      <c r="B19" s="49" t="s">
        <v>53</v>
      </c>
      <c r="C19" s="50" t="n">
        <f aca="false">COUNTIF('Daily Test Tracker'!$A$4:$A$588,"Day 1")</f>
        <v>7</v>
      </c>
      <c r="D19" s="50" t="n">
        <f aca="false">COUNTIFS('Daily Test Tracker'!$A$4:$A$588,"Day 1",'Daily Test Tracker'!$D$4:$D$588,"&lt;&gt;")</f>
        <v>0</v>
      </c>
      <c r="E19" s="51" t="n">
        <f aca="false">IFERROR(COUNTIFS('Daily Test Tracker'!$A$4:$A$588,"Day 1",'Daily Test Tracker'!$D$4:$D$588,"&lt;&gt;")/COUNTIF('Daily Test Tracker'!$A$4:$A$588,"Day 1"),0)</f>
        <v>0</v>
      </c>
      <c r="F19" s="52" t="str">
        <f aca="false">IFERROR(AVERAGEIFS('Daily Test Tracker'!$F$4:$F$588,'Daily Test Tracker'!$A$4:$A$588,"Day 1",'Daily Test Tracker'!$F$4:$F$588,"&lt;&gt;"),"-")</f>
        <v>-</v>
      </c>
    </row>
    <row r="20" customFormat="false" ht="15" hidden="false" customHeight="false" outlineLevel="0" collapsed="false">
      <c r="B20" s="49" t="s">
        <v>68</v>
      </c>
      <c r="C20" s="50" t="n">
        <f aca="false">COUNTIF('Daily Test Tracker'!$A$4:$A$588,"Day 2")</f>
        <v>8</v>
      </c>
      <c r="D20" s="50" t="n">
        <f aca="false">COUNTIFS('Daily Test Tracker'!$A$4:$A$588,"Day 2",'Daily Test Tracker'!$D$4:$D$588,"&lt;&gt;")</f>
        <v>0</v>
      </c>
      <c r="E20" s="51" t="n">
        <f aca="false">IFERROR(COUNTIFS('Daily Test Tracker'!$A$4:$A$588,"Day 2",'Daily Test Tracker'!$D$4:$D$588,"&lt;&gt;")/COUNTIF('Daily Test Tracker'!$A$4:$A$588,"Day 2"),0)</f>
        <v>0</v>
      </c>
      <c r="F20" s="52" t="str">
        <f aca="false">IFERROR(AVERAGEIFS('Daily Test Tracker'!$F$4:$F$588,'Daily Test Tracker'!$A$4:$A$588,"Day 2",'Daily Test Tracker'!$F$4:$F$588,"&lt;&gt;"),"-")</f>
        <v>-</v>
      </c>
    </row>
    <row r="21" customFormat="false" ht="15" hidden="false" customHeight="false" outlineLevel="0" collapsed="false">
      <c r="B21" s="49" t="s">
        <v>80</v>
      </c>
      <c r="C21" s="50" t="n">
        <f aca="false">COUNTIF('Daily Test Tracker'!$A$4:$A$588,"Day 3")</f>
        <v>14</v>
      </c>
      <c r="D21" s="50" t="n">
        <f aca="false">COUNTIFS('Daily Test Tracker'!$A$4:$A$588,"Day 3",'Daily Test Tracker'!$D$4:$D$588,"&lt;&gt;")</f>
        <v>0</v>
      </c>
      <c r="E21" s="51" t="n">
        <f aca="false">IFERROR(COUNTIFS('Daily Test Tracker'!$A$4:$A$588,"Day 3",'Daily Test Tracker'!$D$4:$D$588,"&lt;&gt;")/COUNTIF('Daily Test Tracker'!$A$4:$A$588,"Day 3"),0)</f>
        <v>0</v>
      </c>
      <c r="F21" s="52" t="str">
        <f aca="false">IFERROR(AVERAGEIFS('Daily Test Tracker'!$F$4:$F$588,'Daily Test Tracker'!$A$4:$A$588,"Day 3",'Daily Test Tracker'!$F$4:$F$588,"&lt;&gt;"),"-")</f>
        <v>-</v>
      </c>
    </row>
    <row r="22" customFormat="false" ht="15" hidden="false" customHeight="false" outlineLevel="0" collapsed="false">
      <c r="B22" s="49" t="s">
        <v>97</v>
      </c>
      <c r="C22" s="50" t="n">
        <f aca="false">COUNTIF('Daily Test Tracker'!$A$4:$A$588,"Day 4")</f>
        <v>14</v>
      </c>
      <c r="D22" s="50" t="n">
        <f aca="false">COUNTIFS('Daily Test Tracker'!$A$4:$A$588,"Day 4",'Daily Test Tracker'!$D$4:$D$588,"&lt;&gt;")</f>
        <v>0</v>
      </c>
      <c r="E22" s="51" t="n">
        <f aca="false">IFERROR(COUNTIFS('Daily Test Tracker'!$A$4:$A$588,"Day 4",'Daily Test Tracker'!$D$4:$D$588,"&lt;&gt;")/COUNTIF('Daily Test Tracker'!$A$4:$A$588,"Day 4"),0)</f>
        <v>0</v>
      </c>
      <c r="F22" s="52" t="str">
        <f aca="false">IFERROR(AVERAGEIFS('Daily Test Tracker'!$F$4:$F$588,'Daily Test Tracker'!$A$4:$A$588,"Day 4",'Daily Test Tracker'!$F$4:$F$588,"&lt;&gt;"),"-")</f>
        <v>-</v>
      </c>
    </row>
    <row r="23" customFormat="false" ht="15" hidden="false" customHeight="false" outlineLevel="0" collapsed="false">
      <c r="B23" s="49" t="s">
        <v>114</v>
      </c>
      <c r="C23" s="50" t="n">
        <f aca="false">COUNTIF('Daily Test Tracker'!$A$4:$A$588,"Day 5")</f>
        <v>15</v>
      </c>
      <c r="D23" s="50" t="n">
        <f aca="false">COUNTIFS('Daily Test Tracker'!$A$4:$A$588,"Day 5",'Daily Test Tracker'!$D$4:$D$588,"&lt;&gt;")</f>
        <v>0</v>
      </c>
      <c r="E23" s="51" t="n">
        <f aca="false">IFERROR(COUNTIFS('Daily Test Tracker'!$A$4:$A$588,"Day 5",'Daily Test Tracker'!$D$4:$D$588,"&lt;&gt;")/COUNTIF('Daily Test Tracker'!$A$4:$A$588,"Day 5"),0)</f>
        <v>0</v>
      </c>
      <c r="F23" s="52" t="str">
        <f aca="false">IFERROR(AVERAGEIFS('Daily Test Tracker'!$F$4:$F$588,'Daily Test Tracker'!$A$4:$A$588,"Day 5",'Daily Test Tracker'!$F$4:$F$588,"&lt;&gt;"),"-")</f>
        <v>-</v>
      </c>
    </row>
    <row r="24" customFormat="false" ht="15" hidden="false" customHeight="false" outlineLevel="0" collapsed="false">
      <c r="B24" s="49" t="s">
        <v>132</v>
      </c>
      <c r="C24" s="50" t="n">
        <f aca="false">COUNTIF('Daily Test Tracker'!$A$4:$A$588,"Day 6")</f>
        <v>14</v>
      </c>
      <c r="D24" s="50" t="n">
        <f aca="false">COUNTIFS('Daily Test Tracker'!$A$4:$A$588,"Day 6",'Daily Test Tracker'!$D$4:$D$588,"&lt;&gt;")</f>
        <v>0</v>
      </c>
      <c r="E24" s="51" t="n">
        <f aca="false">IFERROR(COUNTIFS('Daily Test Tracker'!$A$4:$A$588,"Day 6",'Daily Test Tracker'!$D$4:$D$588,"&lt;&gt;")/COUNTIF('Daily Test Tracker'!$A$4:$A$588,"Day 6"),0)</f>
        <v>0</v>
      </c>
      <c r="F24" s="52" t="str">
        <f aca="false">IFERROR(AVERAGEIFS('Daily Test Tracker'!$F$4:$F$588,'Daily Test Tracker'!$A$4:$A$588,"Day 6",'Daily Test Tracker'!$F$4:$F$588,"&lt;&gt;"),"-")</f>
        <v>-</v>
      </c>
    </row>
    <row r="25" customFormat="false" ht="15" hidden="false" customHeight="false" outlineLevel="0" collapsed="false">
      <c r="B25" s="49" t="s">
        <v>149</v>
      </c>
      <c r="C25" s="50" t="n">
        <f aca="false">COUNTIF('Daily Test Tracker'!$A$4:$A$588,"Day 7")</f>
        <v>14</v>
      </c>
      <c r="D25" s="50" t="n">
        <f aca="false">COUNTIFS('Daily Test Tracker'!$A$4:$A$588,"Day 7",'Daily Test Tracker'!$D$4:$D$588,"&lt;&gt;")</f>
        <v>0</v>
      </c>
      <c r="E25" s="51" t="n">
        <f aca="false">IFERROR(COUNTIFS('Daily Test Tracker'!$A$4:$A$588,"Day 7",'Daily Test Tracker'!$D$4:$D$588,"&lt;&gt;")/COUNTIF('Daily Test Tracker'!$A$4:$A$588,"Day 7"),0)</f>
        <v>0</v>
      </c>
      <c r="F25" s="52" t="str">
        <f aca="false">IFERROR(AVERAGEIFS('Daily Test Tracker'!$F$4:$F$588,'Daily Test Tracker'!$A$4:$A$588,"Day 7",'Daily Test Tracker'!$F$4:$F$588,"&lt;&gt;"),"-")</f>
        <v>-</v>
      </c>
    </row>
    <row r="26" customFormat="false" ht="15" hidden="false" customHeight="false" outlineLevel="0" collapsed="false">
      <c r="B26" s="49" t="s">
        <v>166</v>
      </c>
      <c r="C26" s="50" t="n">
        <f aca="false">COUNTIF('Daily Test Tracker'!$A$4:$A$588,"Day 8")</f>
        <v>11</v>
      </c>
      <c r="D26" s="50" t="n">
        <f aca="false">COUNTIFS('Daily Test Tracker'!$A$4:$A$588,"Day 8",'Daily Test Tracker'!$D$4:$D$588,"&lt;&gt;")</f>
        <v>0</v>
      </c>
      <c r="E26" s="51" t="n">
        <f aca="false">IFERROR(COUNTIFS('Daily Test Tracker'!$A$4:$A$588,"Day 8",'Daily Test Tracker'!$D$4:$D$588,"&lt;&gt;")/COUNTIF('Daily Test Tracker'!$A$4:$A$588,"Day 8"),0)</f>
        <v>0</v>
      </c>
      <c r="F26" s="52" t="str">
        <f aca="false">IFERROR(AVERAGEIFS('Daily Test Tracker'!$F$4:$F$588,'Daily Test Tracker'!$A$4:$A$588,"Day 8",'Daily Test Tracker'!$F$4:$F$588,"&lt;&gt;"),"-")</f>
        <v>-</v>
      </c>
    </row>
    <row r="27" customFormat="false" ht="15" hidden="false" customHeight="false" outlineLevel="0" collapsed="false">
      <c r="B27" s="49" t="s">
        <v>180</v>
      </c>
      <c r="C27" s="50" t="n">
        <f aca="false">COUNTIF('Daily Test Tracker'!$A$4:$A$588,"Day 9")</f>
        <v>11</v>
      </c>
      <c r="D27" s="50" t="n">
        <f aca="false">COUNTIFS('Daily Test Tracker'!$A$4:$A$588,"Day 9",'Daily Test Tracker'!$D$4:$D$588,"&lt;&gt;")</f>
        <v>0</v>
      </c>
      <c r="E27" s="51" t="n">
        <f aca="false">IFERROR(COUNTIFS('Daily Test Tracker'!$A$4:$A$588,"Day 9",'Daily Test Tracker'!$D$4:$D$588,"&lt;&gt;")/COUNTIF('Daily Test Tracker'!$A$4:$A$588,"Day 9"),0)</f>
        <v>0</v>
      </c>
      <c r="F27" s="52" t="str">
        <f aca="false">IFERROR(AVERAGEIFS('Daily Test Tracker'!$F$4:$F$588,'Daily Test Tracker'!$A$4:$A$588,"Day 9",'Daily Test Tracker'!$F$4:$F$588,"&lt;&gt;"),"-")</f>
        <v>-</v>
      </c>
    </row>
    <row r="28" customFormat="false" ht="15" hidden="false" customHeight="false" outlineLevel="0" collapsed="false">
      <c r="B28" s="49" t="s">
        <v>194</v>
      </c>
      <c r="C28" s="50" t="n">
        <f aca="false">COUNTIF('Daily Test Tracker'!$A$4:$A$588,"Day 10")</f>
        <v>9</v>
      </c>
      <c r="D28" s="50" t="n">
        <f aca="false">COUNTIFS('Daily Test Tracker'!$A$4:$A$588,"Day 10",'Daily Test Tracker'!$D$4:$D$588,"&lt;&gt;")</f>
        <v>0</v>
      </c>
      <c r="E28" s="51" t="n">
        <f aca="false">IFERROR(COUNTIFS('Daily Test Tracker'!$A$4:$A$588,"Day 10",'Daily Test Tracker'!$D$4:$D$588,"&lt;&gt;")/COUNTIF('Daily Test Tracker'!$A$4:$A$588,"Day 10"),0)</f>
        <v>0</v>
      </c>
      <c r="F28" s="52" t="str">
        <f aca="false">IFERROR(AVERAGEIFS('Daily Test Tracker'!$F$4:$F$588,'Daily Test Tracker'!$A$4:$A$588,"Day 10",'Daily Test Tracker'!$F$4:$F$588,"&lt;&gt;"),"-")</f>
        <v>-</v>
      </c>
    </row>
    <row r="29" customFormat="false" ht="15" hidden="false" customHeight="false" outlineLevel="0" collapsed="false">
      <c r="B29" s="49" t="s">
        <v>206</v>
      </c>
      <c r="C29" s="50" t="n">
        <f aca="false">COUNTIF('Daily Test Tracker'!$A$4:$A$588,"Day 11")</f>
        <v>9</v>
      </c>
      <c r="D29" s="50" t="n">
        <f aca="false">COUNTIFS('Daily Test Tracker'!$A$4:$A$588,"Day 11",'Daily Test Tracker'!$D$4:$D$588,"&lt;&gt;")</f>
        <v>0</v>
      </c>
      <c r="E29" s="51" t="n">
        <f aca="false">IFERROR(COUNTIFS('Daily Test Tracker'!$A$4:$A$588,"Day 11",'Daily Test Tracker'!$D$4:$D$588,"&lt;&gt;")/COUNTIF('Daily Test Tracker'!$A$4:$A$588,"Day 11"),0)</f>
        <v>0</v>
      </c>
      <c r="F29" s="52" t="str">
        <f aca="false">IFERROR(AVERAGEIFS('Daily Test Tracker'!$F$4:$F$588,'Daily Test Tracker'!$A$4:$A$588,"Day 11",'Daily Test Tracker'!$F$4:$F$588,"&lt;&gt;"),"-")</f>
        <v>-</v>
      </c>
    </row>
    <row r="30" customFormat="false" ht="15" hidden="false" customHeight="false" outlineLevel="0" collapsed="false">
      <c r="B30" s="49" t="s">
        <v>218</v>
      </c>
      <c r="C30" s="50" t="n">
        <f aca="false">COUNTIF('Daily Test Tracker'!$A$4:$A$588,"Day 12")</f>
        <v>8</v>
      </c>
      <c r="D30" s="50" t="n">
        <f aca="false">COUNTIFS('Daily Test Tracker'!$A$4:$A$588,"Day 12",'Daily Test Tracker'!$D$4:$D$588,"&lt;&gt;")</f>
        <v>0</v>
      </c>
      <c r="E30" s="51" t="n">
        <f aca="false">IFERROR(COUNTIFS('Daily Test Tracker'!$A$4:$A$588,"Day 12",'Daily Test Tracker'!$D$4:$D$588,"&lt;&gt;")/COUNTIF('Daily Test Tracker'!$A$4:$A$588,"Day 12"),0)</f>
        <v>0</v>
      </c>
      <c r="F30" s="52" t="str">
        <f aca="false">IFERROR(AVERAGEIFS('Daily Test Tracker'!$F$4:$F$588,'Daily Test Tracker'!$A$4:$A$588,"Day 12",'Daily Test Tracker'!$F$4:$F$588,"&lt;&gt;"),"-")</f>
        <v>-</v>
      </c>
    </row>
    <row r="31" customFormat="false" ht="15" hidden="false" customHeight="false" outlineLevel="0" collapsed="false">
      <c r="B31" s="49" t="s">
        <v>229</v>
      </c>
      <c r="C31" s="50" t="n">
        <f aca="false">COUNTIF('Daily Test Tracker'!$A$4:$A$588,"Day 13")</f>
        <v>8</v>
      </c>
      <c r="D31" s="50" t="n">
        <f aca="false">COUNTIFS('Daily Test Tracker'!$A$4:$A$588,"Day 13",'Daily Test Tracker'!$D$4:$D$588,"&lt;&gt;")</f>
        <v>0</v>
      </c>
      <c r="E31" s="51" t="n">
        <f aca="false">IFERROR(COUNTIFS('Daily Test Tracker'!$A$4:$A$588,"Day 13",'Daily Test Tracker'!$D$4:$D$588,"&lt;&gt;")/COUNTIF('Daily Test Tracker'!$A$4:$A$588,"Day 13"),0)</f>
        <v>0</v>
      </c>
      <c r="F31" s="52" t="str">
        <f aca="false">IFERROR(AVERAGEIFS('Daily Test Tracker'!$F$4:$F$588,'Daily Test Tracker'!$A$4:$A$588,"Day 13",'Daily Test Tracker'!$F$4:$F$588,"&lt;&gt;"),"-")</f>
        <v>-</v>
      </c>
    </row>
    <row r="32" customFormat="false" ht="15" hidden="false" customHeight="false" outlineLevel="0" collapsed="false">
      <c r="B32" s="49" t="s">
        <v>240</v>
      </c>
      <c r="C32" s="50" t="n">
        <f aca="false">COUNTIF('Daily Test Tracker'!$A$4:$A$588,"Day 14")</f>
        <v>8</v>
      </c>
      <c r="D32" s="50" t="n">
        <f aca="false">COUNTIFS('Daily Test Tracker'!$A$4:$A$588,"Day 14",'Daily Test Tracker'!$D$4:$D$588,"&lt;&gt;")</f>
        <v>0</v>
      </c>
      <c r="E32" s="51" t="n">
        <f aca="false">IFERROR(COUNTIFS('Daily Test Tracker'!$A$4:$A$588,"Day 14",'Daily Test Tracker'!$D$4:$D$588,"&lt;&gt;")/COUNTIF('Daily Test Tracker'!$A$4:$A$588,"Day 14"),0)</f>
        <v>0</v>
      </c>
      <c r="F32" s="52" t="str">
        <f aca="false">IFERROR(AVERAGEIFS('Daily Test Tracker'!$F$4:$F$588,'Daily Test Tracker'!$A$4:$A$588,"Day 14",'Daily Test Tracker'!$F$4:$F$588,"&lt;&gt;"),"-")</f>
        <v>-</v>
      </c>
    </row>
    <row r="33" customFormat="false" ht="15" hidden="false" customHeight="false" outlineLevel="0" collapsed="false">
      <c r="B33" s="49" t="s">
        <v>251</v>
      </c>
      <c r="C33" s="50" t="n">
        <f aca="false">COUNTIF('Daily Test Tracker'!$A$4:$A$588,"Day 15")</f>
        <v>8</v>
      </c>
      <c r="D33" s="50" t="n">
        <f aca="false">COUNTIFS('Daily Test Tracker'!$A$4:$A$588,"Day 15",'Daily Test Tracker'!$D$4:$D$588,"&lt;&gt;")</f>
        <v>0</v>
      </c>
      <c r="E33" s="51" t="n">
        <f aca="false">IFERROR(COUNTIFS('Daily Test Tracker'!$A$4:$A$588,"Day 15",'Daily Test Tracker'!$D$4:$D$588,"&lt;&gt;")/COUNTIF('Daily Test Tracker'!$A$4:$A$588,"Day 15"),0)</f>
        <v>0</v>
      </c>
      <c r="F33" s="52" t="str">
        <f aca="false">IFERROR(AVERAGEIFS('Daily Test Tracker'!$F$4:$F$588,'Daily Test Tracker'!$A$4:$A$588,"Day 15",'Daily Test Tracker'!$F$4:$F$588,"&lt;&gt;"),"-")</f>
        <v>-</v>
      </c>
    </row>
    <row r="34" customFormat="false" ht="15" hidden="false" customHeight="false" outlineLevel="0" collapsed="false">
      <c r="B34" s="49" t="s">
        <v>262</v>
      </c>
      <c r="C34" s="50" t="n">
        <f aca="false">COUNTIF('Daily Test Tracker'!$A$4:$A$588,"Day 16")</f>
        <v>8</v>
      </c>
      <c r="D34" s="50" t="n">
        <f aca="false">COUNTIFS('Daily Test Tracker'!$A$4:$A$588,"Day 16",'Daily Test Tracker'!$D$4:$D$588,"&lt;&gt;")</f>
        <v>0</v>
      </c>
      <c r="E34" s="51" t="n">
        <f aca="false">IFERROR(COUNTIFS('Daily Test Tracker'!$A$4:$A$588,"Day 16",'Daily Test Tracker'!$D$4:$D$588,"&lt;&gt;")/COUNTIF('Daily Test Tracker'!$A$4:$A$588,"Day 16"),0)</f>
        <v>0</v>
      </c>
      <c r="F34" s="52" t="str">
        <f aca="false">IFERROR(AVERAGEIFS('Daily Test Tracker'!$F$4:$F$588,'Daily Test Tracker'!$A$4:$A$588,"Day 16",'Daily Test Tracker'!$F$4:$F$588,"&lt;&gt;"),"-")</f>
        <v>-</v>
      </c>
    </row>
    <row r="35" customFormat="false" ht="15" hidden="false" customHeight="false" outlineLevel="0" collapsed="false">
      <c r="B35" s="49" t="s">
        <v>273</v>
      </c>
      <c r="C35" s="50" t="n">
        <f aca="false">COUNTIF('Daily Test Tracker'!$A$4:$A$588,"Day 17")</f>
        <v>8</v>
      </c>
      <c r="D35" s="50" t="n">
        <f aca="false">COUNTIFS('Daily Test Tracker'!$A$4:$A$588,"Day 17",'Daily Test Tracker'!$D$4:$D$588,"&lt;&gt;")</f>
        <v>0</v>
      </c>
      <c r="E35" s="51" t="n">
        <f aca="false">IFERROR(COUNTIFS('Daily Test Tracker'!$A$4:$A$588,"Day 17",'Daily Test Tracker'!$D$4:$D$588,"&lt;&gt;")/COUNTIF('Daily Test Tracker'!$A$4:$A$588,"Day 17"),0)</f>
        <v>0</v>
      </c>
      <c r="F35" s="52" t="str">
        <f aca="false">IFERROR(AVERAGEIFS('Daily Test Tracker'!$F$4:$F$588,'Daily Test Tracker'!$A$4:$A$588,"Day 17",'Daily Test Tracker'!$F$4:$F$588,"&lt;&gt;"),"-")</f>
        <v>-</v>
      </c>
    </row>
    <row r="36" customFormat="false" ht="15" hidden="false" customHeight="false" outlineLevel="0" collapsed="false">
      <c r="B36" s="49" t="s">
        <v>284</v>
      </c>
      <c r="C36" s="50" t="n">
        <f aca="false">COUNTIF('Daily Test Tracker'!$A$4:$A$588,"Day 18")</f>
        <v>8</v>
      </c>
      <c r="D36" s="50" t="n">
        <f aca="false">COUNTIFS('Daily Test Tracker'!$A$4:$A$588,"Day 18",'Daily Test Tracker'!$D$4:$D$588,"&lt;&gt;")</f>
        <v>0</v>
      </c>
      <c r="E36" s="51" t="n">
        <f aca="false">IFERROR(COUNTIFS('Daily Test Tracker'!$A$4:$A$588,"Day 18",'Daily Test Tracker'!$D$4:$D$588,"&lt;&gt;")/COUNTIF('Daily Test Tracker'!$A$4:$A$588,"Day 18"),0)</f>
        <v>0</v>
      </c>
      <c r="F36" s="52" t="str">
        <f aca="false">IFERROR(AVERAGEIFS('Daily Test Tracker'!$F$4:$F$588,'Daily Test Tracker'!$A$4:$A$588,"Day 18",'Daily Test Tracker'!$F$4:$F$588,"&lt;&gt;"),"-")</f>
        <v>-</v>
      </c>
    </row>
    <row r="37" customFormat="false" ht="15" hidden="false" customHeight="false" outlineLevel="0" collapsed="false">
      <c r="B37" s="49" t="s">
        <v>294</v>
      </c>
      <c r="C37" s="50" t="n">
        <f aca="false">COUNTIF('Daily Test Tracker'!$A$4:$A$588,"Day 19")</f>
        <v>10</v>
      </c>
      <c r="D37" s="50" t="n">
        <f aca="false">COUNTIFS('Daily Test Tracker'!$A$4:$A$588,"Day 19",'Daily Test Tracker'!$D$4:$D$588,"&lt;&gt;")</f>
        <v>0</v>
      </c>
      <c r="E37" s="51" t="n">
        <f aca="false">IFERROR(COUNTIFS('Daily Test Tracker'!$A$4:$A$588,"Day 19",'Daily Test Tracker'!$D$4:$D$588,"&lt;&gt;")/COUNTIF('Daily Test Tracker'!$A$4:$A$588,"Day 19"),0)</f>
        <v>0</v>
      </c>
      <c r="F37" s="52" t="str">
        <f aca="false">IFERROR(AVERAGEIFS('Daily Test Tracker'!$F$4:$F$588,'Daily Test Tracker'!$A$4:$A$588,"Day 19",'Daily Test Tracker'!$F$4:$F$588,"&lt;&gt;"),"-")</f>
        <v>-</v>
      </c>
    </row>
    <row r="38" customFormat="false" ht="15" hidden="false" customHeight="false" outlineLevel="0" collapsed="false">
      <c r="B38" s="49" t="s">
        <v>307</v>
      </c>
      <c r="C38" s="50" t="n">
        <f aca="false">COUNTIF('Daily Test Tracker'!$A$4:$A$588,"Day 20")</f>
        <v>7</v>
      </c>
      <c r="D38" s="50" t="n">
        <f aca="false">COUNTIFS('Daily Test Tracker'!$A$4:$A$588,"Day 20",'Daily Test Tracker'!$D$4:$D$588,"&lt;&gt;")</f>
        <v>0</v>
      </c>
      <c r="E38" s="51" t="n">
        <f aca="false">IFERROR(COUNTIFS('Daily Test Tracker'!$A$4:$A$588,"Day 20",'Daily Test Tracker'!$D$4:$D$588,"&lt;&gt;")/COUNTIF('Daily Test Tracker'!$A$4:$A$588,"Day 20"),0)</f>
        <v>0</v>
      </c>
      <c r="F38" s="52" t="str">
        <f aca="false">IFERROR(AVERAGEIFS('Daily Test Tracker'!$F$4:$F$588,'Daily Test Tracker'!$A$4:$A$588,"Day 20",'Daily Test Tracker'!$F$4:$F$588,"&lt;&gt;"),"-")</f>
        <v>-</v>
      </c>
    </row>
    <row r="39" customFormat="false" ht="15" hidden="false" customHeight="false" outlineLevel="0" collapsed="false">
      <c r="B39" s="49" t="s">
        <v>317</v>
      </c>
      <c r="C39" s="50" t="n">
        <f aca="false">COUNTIF('Daily Test Tracker'!$A$4:$A$588,"Day 21")</f>
        <v>8</v>
      </c>
      <c r="D39" s="50" t="n">
        <f aca="false">COUNTIFS('Daily Test Tracker'!$A$4:$A$588,"Day 21",'Daily Test Tracker'!$D$4:$D$588,"&lt;&gt;")</f>
        <v>0</v>
      </c>
      <c r="E39" s="51" t="n">
        <f aca="false">IFERROR(COUNTIFS('Daily Test Tracker'!$A$4:$A$588,"Day 21",'Daily Test Tracker'!$D$4:$D$588,"&lt;&gt;")/COUNTIF('Daily Test Tracker'!$A$4:$A$588,"Day 21"),0)</f>
        <v>0</v>
      </c>
      <c r="F39" s="52" t="str">
        <f aca="false">IFERROR(AVERAGEIFS('Daily Test Tracker'!$F$4:$F$588,'Daily Test Tracker'!$A$4:$A$588,"Day 21",'Daily Test Tracker'!$F$4:$F$588,"&lt;&gt;"),"-")</f>
        <v>-</v>
      </c>
    </row>
    <row r="40" customFormat="false" ht="15" hidden="false" customHeight="false" outlineLevel="0" collapsed="false">
      <c r="B40" s="49" t="s">
        <v>328</v>
      </c>
      <c r="C40" s="50" t="n">
        <f aca="false">COUNTIF('Daily Test Tracker'!$A$4:$A$588,"Day 22")</f>
        <v>8</v>
      </c>
      <c r="D40" s="50" t="n">
        <f aca="false">COUNTIFS('Daily Test Tracker'!$A$4:$A$588,"Day 22",'Daily Test Tracker'!$D$4:$D$588,"&lt;&gt;")</f>
        <v>0</v>
      </c>
      <c r="E40" s="51" t="n">
        <f aca="false">IFERROR(COUNTIFS('Daily Test Tracker'!$A$4:$A$588,"Day 22",'Daily Test Tracker'!$D$4:$D$588,"&lt;&gt;")/COUNTIF('Daily Test Tracker'!$A$4:$A$588,"Day 22"),0)</f>
        <v>0</v>
      </c>
      <c r="F40" s="52" t="str">
        <f aca="false">IFERROR(AVERAGEIFS('Daily Test Tracker'!$F$4:$F$588,'Daily Test Tracker'!$A$4:$A$588,"Day 22",'Daily Test Tracker'!$F$4:$F$588,"&lt;&gt;"),"-")</f>
        <v>-</v>
      </c>
    </row>
    <row r="41" customFormat="false" ht="15" hidden="false" customHeight="false" outlineLevel="0" collapsed="false">
      <c r="B41" s="49" t="s">
        <v>339</v>
      </c>
      <c r="C41" s="50" t="n">
        <f aca="false">COUNTIF('Daily Test Tracker'!$A$4:$A$588,"Day 23")</f>
        <v>10</v>
      </c>
      <c r="D41" s="50" t="n">
        <f aca="false">COUNTIFS('Daily Test Tracker'!$A$4:$A$588,"Day 23",'Daily Test Tracker'!$D$4:$D$588,"&lt;&gt;")</f>
        <v>0</v>
      </c>
      <c r="E41" s="51" t="n">
        <f aca="false">IFERROR(COUNTIFS('Daily Test Tracker'!$A$4:$A$588,"Day 23",'Daily Test Tracker'!$D$4:$D$588,"&lt;&gt;")/COUNTIF('Daily Test Tracker'!$A$4:$A$588,"Day 23"),0)</f>
        <v>0</v>
      </c>
      <c r="F41" s="52" t="str">
        <f aca="false">IFERROR(AVERAGEIFS('Daily Test Tracker'!$F$4:$F$588,'Daily Test Tracker'!$A$4:$A$588,"Day 23",'Daily Test Tracker'!$F$4:$F$588,"&lt;&gt;"),"-")</f>
        <v>-</v>
      </c>
    </row>
    <row r="42" customFormat="false" ht="15" hidden="false" customHeight="false" outlineLevel="0" collapsed="false">
      <c r="B42" s="49" t="s">
        <v>352</v>
      </c>
      <c r="C42" s="50" t="n">
        <f aca="false">COUNTIF('Daily Test Tracker'!$A$4:$A$588,"Day 24")</f>
        <v>10</v>
      </c>
      <c r="D42" s="50" t="n">
        <f aca="false">COUNTIFS('Daily Test Tracker'!$A$4:$A$588,"Day 24",'Daily Test Tracker'!$D$4:$D$588,"&lt;&gt;")</f>
        <v>0</v>
      </c>
      <c r="E42" s="51" t="n">
        <f aca="false">IFERROR(COUNTIFS('Daily Test Tracker'!$A$4:$A$588,"Day 24",'Daily Test Tracker'!$D$4:$D$588,"&lt;&gt;")/COUNTIF('Daily Test Tracker'!$A$4:$A$588,"Day 24"),0)</f>
        <v>0</v>
      </c>
      <c r="F42" s="52" t="str">
        <f aca="false">IFERROR(AVERAGEIFS('Daily Test Tracker'!$F$4:$F$588,'Daily Test Tracker'!$A$4:$A$588,"Day 24",'Daily Test Tracker'!$F$4:$F$588,"&lt;&gt;"),"-")</f>
        <v>-</v>
      </c>
    </row>
    <row r="43" customFormat="false" ht="15" hidden="false" customHeight="false" outlineLevel="0" collapsed="false">
      <c r="B43" s="49" t="s">
        <v>365</v>
      </c>
      <c r="C43" s="50" t="n">
        <f aca="false">COUNTIF('Daily Test Tracker'!$A$4:$A$588,"Day 25")</f>
        <v>10</v>
      </c>
      <c r="D43" s="50" t="n">
        <f aca="false">COUNTIFS('Daily Test Tracker'!$A$4:$A$588,"Day 25",'Daily Test Tracker'!$D$4:$D$588,"&lt;&gt;")</f>
        <v>0</v>
      </c>
      <c r="E43" s="51" t="n">
        <f aca="false">IFERROR(COUNTIFS('Daily Test Tracker'!$A$4:$A$588,"Day 25",'Daily Test Tracker'!$D$4:$D$588,"&lt;&gt;")/COUNTIF('Daily Test Tracker'!$A$4:$A$588,"Day 25"),0)</f>
        <v>0</v>
      </c>
      <c r="F43" s="52" t="str">
        <f aca="false">IFERROR(AVERAGEIFS('Daily Test Tracker'!$F$4:$F$588,'Daily Test Tracker'!$A$4:$A$588,"Day 25",'Daily Test Tracker'!$F$4:$F$588,"&lt;&gt;"),"-")</f>
        <v>-</v>
      </c>
    </row>
    <row r="44" customFormat="false" ht="15" hidden="false" customHeight="false" outlineLevel="0" collapsed="false">
      <c r="B44" s="49" t="s">
        <v>378</v>
      </c>
      <c r="C44" s="50" t="n">
        <f aca="false">COUNTIF('Daily Test Tracker'!$A$4:$A$588,"Day 26")</f>
        <v>11</v>
      </c>
      <c r="D44" s="50" t="n">
        <f aca="false">COUNTIFS('Daily Test Tracker'!$A$4:$A$588,"Day 26",'Daily Test Tracker'!$D$4:$D$588,"&lt;&gt;")</f>
        <v>0</v>
      </c>
      <c r="E44" s="51" t="n">
        <f aca="false">IFERROR(COUNTIFS('Daily Test Tracker'!$A$4:$A$588,"Day 26",'Daily Test Tracker'!$D$4:$D$588,"&lt;&gt;")/COUNTIF('Daily Test Tracker'!$A$4:$A$588,"Day 26"),0)</f>
        <v>0</v>
      </c>
      <c r="F44" s="52" t="str">
        <f aca="false">IFERROR(AVERAGEIFS('Daily Test Tracker'!$F$4:$F$588,'Daily Test Tracker'!$A$4:$A$588,"Day 26",'Daily Test Tracker'!$F$4:$F$588,"&lt;&gt;"),"-")</f>
        <v>-</v>
      </c>
    </row>
    <row r="45" customFormat="false" ht="15" hidden="false" customHeight="false" outlineLevel="0" collapsed="false">
      <c r="B45" s="49" t="s">
        <v>391</v>
      </c>
      <c r="C45" s="50" t="n">
        <f aca="false">COUNTIF('Daily Test Tracker'!$A$4:$A$588,"Day 27")</f>
        <v>11</v>
      </c>
      <c r="D45" s="50" t="n">
        <f aca="false">COUNTIFS('Daily Test Tracker'!$A$4:$A$588,"Day 27",'Daily Test Tracker'!$D$4:$D$588,"&lt;&gt;")</f>
        <v>0</v>
      </c>
      <c r="E45" s="51" t="n">
        <f aca="false">IFERROR(COUNTIFS('Daily Test Tracker'!$A$4:$A$588,"Day 27",'Daily Test Tracker'!$D$4:$D$588,"&lt;&gt;")/COUNTIF('Daily Test Tracker'!$A$4:$A$588,"Day 27"),0)</f>
        <v>0</v>
      </c>
      <c r="F45" s="52" t="str">
        <f aca="false">IFERROR(AVERAGEIFS('Daily Test Tracker'!$F$4:$F$588,'Daily Test Tracker'!$A$4:$A$588,"Day 27",'Daily Test Tracker'!$F$4:$F$588,"&lt;&gt;"),"-")</f>
        <v>-</v>
      </c>
    </row>
    <row r="46" customFormat="false" ht="15" hidden="false" customHeight="false" outlineLevel="0" collapsed="false">
      <c r="B46" s="49" t="s">
        <v>405</v>
      </c>
      <c r="C46" s="50" t="n">
        <f aca="false">COUNTIF('Daily Test Tracker'!$A$4:$A$588,"Day 28")</f>
        <v>10</v>
      </c>
      <c r="D46" s="50" t="n">
        <f aca="false">COUNTIFS('Daily Test Tracker'!$A$4:$A$588,"Day 28",'Daily Test Tracker'!$D$4:$D$588,"&lt;&gt;")</f>
        <v>0</v>
      </c>
      <c r="E46" s="51" t="n">
        <f aca="false">IFERROR(COUNTIFS('Daily Test Tracker'!$A$4:$A$588,"Day 28",'Daily Test Tracker'!$D$4:$D$588,"&lt;&gt;")/COUNTIF('Daily Test Tracker'!$A$4:$A$588,"Day 28"),0)</f>
        <v>0</v>
      </c>
      <c r="F46" s="52" t="str">
        <f aca="false">IFERROR(AVERAGEIFS('Daily Test Tracker'!$F$4:$F$588,'Daily Test Tracker'!$A$4:$A$588,"Day 28",'Daily Test Tracker'!$F$4:$F$588,"&lt;&gt;"),"-")</f>
        <v>-</v>
      </c>
    </row>
    <row r="47" customFormat="false" ht="15" hidden="false" customHeight="false" outlineLevel="0" collapsed="false">
      <c r="B47" s="49" t="s">
        <v>418</v>
      </c>
      <c r="C47" s="50" t="n">
        <f aca="false">COUNTIF('Daily Test Tracker'!$A$4:$A$588,"Day 29")</f>
        <v>10</v>
      </c>
      <c r="D47" s="50" t="n">
        <f aca="false">COUNTIFS('Daily Test Tracker'!$A$4:$A$588,"Day 29",'Daily Test Tracker'!$D$4:$D$588,"&lt;&gt;")</f>
        <v>0</v>
      </c>
      <c r="E47" s="51" t="n">
        <f aca="false">IFERROR(COUNTIFS('Daily Test Tracker'!$A$4:$A$588,"Day 29",'Daily Test Tracker'!$D$4:$D$588,"&lt;&gt;")/COUNTIF('Daily Test Tracker'!$A$4:$A$588,"Day 29"),0)</f>
        <v>0</v>
      </c>
      <c r="F47" s="52" t="str">
        <f aca="false">IFERROR(AVERAGEIFS('Daily Test Tracker'!$F$4:$F$588,'Daily Test Tracker'!$A$4:$A$588,"Day 29",'Daily Test Tracker'!$F$4:$F$588,"&lt;&gt;"),"-")</f>
        <v>-</v>
      </c>
    </row>
    <row r="48" customFormat="false" ht="15" hidden="false" customHeight="false" outlineLevel="0" collapsed="false">
      <c r="B48" s="49" t="s">
        <v>431</v>
      </c>
      <c r="C48" s="50" t="n">
        <f aca="false">COUNTIF('Daily Test Tracker'!$A$4:$A$588,"Day 30")</f>
        <v>10</v>
      </c>
      <c r="D48" s="50" t="n">
        <f aca="false">COUNTIFS('Daily Test Tracker'!$A$4:$A$588,"Day 30",'Daily Test Tracker'!$D$4:$D$588,"&lt;&gt;")</f>
        <v>0</v>
      </c>
      <c r="E48" s="51" t="n">
        <f aca="false">IFERROR(COUNTIFS('Daily Test Tracker'!$A$4:$A$588,"Day 30",'Daily Test Tracker'!$D$4:$D$588,"&lt;&gt;")/COUNTIF('Daily Test Tracker'!$A$4:$A$588,"Day 30"),0)</f>
        <v>0</v>
      </c>
      <c r="F48" s="52" t="str">
        <f aca="false">IFERROR(AVERAGEIFS('Daily Test Tracker'!$F$4:$F$588,'Daily Test Tracker'!$A$4:$A$588,"Day 30",'Daily Test Tracker'!$F$4:$F$588,"&lt;&gt;"),"-")</f>
        <v>-</v>
      </c>
    </row>
    <row r="49" customFormat="false" ht="15" hidden="false" customHeight="false" outlineLevel="0" collapsed="false">
      <c r="B49" s="49" t="s">
        <v>444</v>
      </c>
      <c r="C49" s="50" t="n">
        <f aca="false">COUNTIF('Daily Test Tracker'!$A$4:$A$588,"Day 31")</f>
        <v>7</v>
      </c>
      <c r="D49" s="50" t="n">
        <f aca="false">COUNTIFS('Daily Test Tracker'!$A$4:$A$588,"Day 31",'Daily Test Tracker'!$D$4:$D$588,"&lt;&gt;")</f>
        <v>0</v>
      </c>
      <c r="E49" s="51" t="n">
        <f aca="false">IFERROR(COUNTIFS('Daily Test Tracker'!$A$4:$A$588,"Day 31",'Daily Test Tracker'!$D$4:$D$588,"&lt;&gt;")/COUNTIF('Daily Test Tracker'!$A$4:$A$588,"Day 31"),0)</f>
        <v>0</v>
      </c>
      <c r="F49" s="52" t="str">
        <f aca="false">IFERROR(AVERAGEIFS('Daily Test Tracker'!$F$4:$F$588,'Daily Test Tracker'!$A$4:$A$588,"Day 31",'Daily Test Tracker'!$F$4:$F$588,"&lt;&gt;"),"-")</f>
        <v>-</v>
      </c>
    </row>
    <row r="50" customFormat="false" ht="15" hidden="false" customHeight="false" outlineLevel="0" collapsed="false">
      <c r="B50" s="49" t="s">
        <v>454</v>
      </c>
      <c r="C50" s="50" t="n">
        <f aca="false">COUNTIF('Daily Test Tracker'!$A$4:$A$588,"Day 32")</f>
        <v>11</v>
      </c>
      <c r="D50" s="50" t="n">
        <f aca="false">COUNTIFS('Daily Test Tracker'!$A$4:$A$588,"Day 32",'Daily Test Tracker'!$D$4:$D$588,"&lt;&gt;")</f>
        <v>0</v>
      </c>
      <c r="E50" s="51" t="n">
        <f aca="false">IFERROR(COUNTIFS('Daily Test Tracker'!$A$4:$A$588,"Day 32",'Daily Test Tracker'!$D$4:$D$588,"&lt;&gt;")/COUNTIF('Daily Test Tracker'!$A$4:$A$588,"Day 32"),0)</f>
        <v>0</v>
      </c>
      <c r="F50" s="52" t="str">
        <f aca="false">IFERROR(AVERAGEIFS('Daily Test Tracker'!$F$4:$F$588,'Daily Test Tracker'!$A$4:$A$588,"Day 32",'Daily Test Tracker'!$F$4:$F$588,"&lt;&gt;"),"-")</f>
        <v>-</v>
      </c>
    </row>
    <row r="51" customFormat="false" ht="15" hidden="false" customHeight="false" outlineLevel="0" collapsed="false">
      <c r="B51" s="49" t="s">
        <v>468</v>
      </c>
      <c r="C51" s="50" t="n">
        <f aca="false">COUNTIF('Daily Test Tracker'!$A$4:$A$588,"Day 33")</f>
        <v>11</v>
      </c>
      <c r="D51" s="50" t="n">
        <f aca="false">COUNTIFS('Daily Test Tracker'!$A$4:$A$588,"Day 33",'Daily Test Tracker'!$D$4:$D$588,"&lt;&gt;")</f>
        <v>0</v>
      </c>
      <c r="E51" s="51" t="n">
        <f aca="false">IFERROR(COUNTIFS('Daily Test Tracker'!$A$4:$A$588,"Day 33",'Daily Test Tracker'!$D$4:$D$588,"&lt;&gt;")/COUNTIF('Daily Test Tracker'!$A$4:$A$588,"Day 33"),0)</f>
        <v>0</v>
      </c>
      <c r="F51" s="52" t="str">
        <f aca="false">IFERROR(AVERAGEIFS('Daily Test Tracker'!$F$4:$F$588,'Daily Test Tracker'!$A$4:$A$588,"Day 33",'Daily Test Tracker'!$F$4:$F$588,"&lt;&gt;"),"-")</f>
        <v>-</v>
      </c>
    </row>
    <row r="52" customFormat="false" ht="15" hidden="false" customHeight="false" outlineLevel="0" collapsed="false">
      <c r="B52" s="49" t="s">
        <v>482</v>
      </c>
      <c r="C52" s="50" t="n">
        <f aca="false">COUNTIF('Daily Test Tracker'!$A$4:$A$588,"Day 34")</f>
        <v>11</v>
      </c>
      <c r="D52" s="50" t="n">
        <f aca="false">COUNTIFS('Daily Test Tracker'!$A$4:$A$588,"Day 34",'Daily Test Tracker'!$D$4:$D$588,"&lt;&gt;")</f>
        <v>0</v>
      </c>
      <c r="E52" s="51" t="n">
        <f aca="false">IFERROR(COUNTIFS('Daily Test Tracker'!$A$4:$A$588,"Day 34",'Daily Test Tracker'!$D$4:$D$588,"&lt;&gt;")/COUNTIF('Daily Test Tracker'!$A$4:$A$588,"Day 34"),0)</f>
        <v>0</v>
      </c>
      <c r="F52" s="52" t="str">
        <f aca="false">IFERROR(AVERAGEIFS('Daily Test Tracker'!$F$4:$F$588,'Daily Test Tracker'!$A$4:$A$588,"Day 34",'Daily Test Tracker'!$F$4:$F$588,"&lt;&gt;"),"-")</f>
        <v>-</v>
      </c>
    </row>
    <row r="53" customFormat="false" ht="15" hidden="false" customHeight="false" outlineLevel="0" collapsed="false">
      <c r="B53" s="49" t="s">
        <v>494</v>
      </c>
      <c r="C53" s="50" t="n">
        <f aca="false">COUNTIF('Daily Test Tracker'!$A$4:$A$588,"Day 35")</f>
        <v>11</v>
      </c>
      <c r="D53" s="50" t="n">
        <f aca="false">COUNTIFS('Daily Test Tracker'!$A$4:$A$588,"Day 35",'Daily Test Tracker'!$D$4:$D$588,"&lt;&gt;")</f>
        <v>0</v>
      </c>
      <c r="E53" s="51" t="n">
        <f aca="false">IFERROR(COUNTIFS('Daily Test Tracker'!$A$4:$A$588,"Day 35",'Daily Test Tracker'!$D$4:$D$588,"&lt;&gt;")/COUNTIF('Daily Test Tracker'!$A$4:$A$588,"Day 35"),0)</f>
        <v>0</v>
      </c>
      <c r="F53" s="52" t="str">
        <f aca="false">IFERROR(AVERAGEIFS('Daily Test Tracker'!$F$4:$F$588,'Daily Test Tracker'!$A$4:$A$588,"Day 35",'Daily Test Tracker'!$F$4:$F$588,"&lt;&gt;"),"-")</f>
        <v>-</v>
      </c>
    </row>
    <row r="54" customFormat="false" ht="15" hidden="false" customHeight="false" outlineLevel="0" collapsed="false">
      <c r="B54" s="49" t="s">
        <v>508</v>
      </c>
      <c r="C54" s="50" t="n">
        <f aca="false">COUNTIF('Daily Test Tracker'!$A$4:$A$588,"Day 36")</f>
        <v>11</v>
      </c>
      <c r="D54" s="50" t="n">
        <f aca="false">COUNTIFS('Daily Test Tracker'!$A$4:$A$588,"Day 36",'Daily Test Tracker'!$D$4:$D$588,"&lt;&gt;")</f>
        <v>0</v>
      </c>
      <c r="E54" s="51" t="n">
        <f aca="false">IFERROR(COUNTIFS('Daily Test Tracker'!$A$4:$A$588,"Day 36",'Daily Test Tracker'!$D$4:$D$588,"&lt;&gt;")/COUNTIF('Daily Test Tracker'!$A$4:$A$588,"Day 36"),0)</f>
        <v>0</v>
      </c>
      <c r="F54" s="52" t="str">
        <f aca="false">IFERROR(AVERAGEIFS('Daily Test Tracker'!$F$4:$F$588,'Daily Test Tracker'!$A$4:$A$588,"Day 36",'Daily Test Tracker'!$F$4:$F$588,"&lt;&gt;"),"-")</f>
        <v>-</v>
      </c>
    </row>
    <row r="55" customFormat="false" ht="15" hidden="false" customHeight="false" outlineLevel="0" collapsed="false">
      <c r="B55" s="49" t="s">
        <v>522</v>
      </c>
      <c r="C55" s="50" t="n">
        <f aca="false">COUNTIF('Daily Test Tracker'!$A$4:$A$588,"Day 37")</f>
        <v>10</v>
      </c>
      <c r="D55" s="50" t="n">
        <f aca="false">COUNTIFS('Daily Test Tracker'!$A$4:$A$588,"Day 37",'Daily Test Tracker'!$D$4:$D$588,"&lt;&gt;")</f>
        <v>0</v>
      </c>
      <c r="E55" s="51" t="n">
        <f aca="false">IFERROR(COUNTIFS('Daily Test Tracker'!$A$4:$A$588,"Day 37",'Daily Test Tracker'!$D$4:$D$588,"&lt;&gt;")/COUNTIF('Daily Test Tracker'!$A$4:$A$588,"Day 37"),0)</f>
        <v>0</v>
      </c>
      <c r="F55" s="52" t="str">
        <f aca="false">IFERROR(AVERAGEIFS('Daily Test Tracker'!$F$4:$F$588,'Daily Test Tracker'!$A$4:$A$588,"Day 37",'Daily Test Tracker'!$F$4:$F$588,"&lt;&gt;"),"-")</f>
        <v>-</v>
      </c>
    </row>
    <row r="56" customFormat="false" ht="15" hidden="false" customHeight="false" outlineLevel="0" collapsed="false">
      <c r="B56" s="49" t="s">
        <v>535</v>
      </c>
      <c r="C56" s="50" t="n">
        <f aca="false">COUNTIF('Daily Test Tracker'!$A$4:$A$588,"Day 38")</f>
        <v>7</v>
      </c>
      <c r="D56" s="50" t="n">
        <f aca="false">COUNTIFS('Daily Test Tracker'!$A$4:$A$588,"Day 38",'Daily Test Tracker'!$D$4:$D$588,"&lt;&gt;")</f>
        <v>0</v>
      </c>
      <c r="E56" s="51" t="n">
        <f aca="false">IFERROR(COUNTIFS('Daily Test Tracker'!$A$4:$A$588,"Day 38",'Daily Test Tracker'!$D$4:$D$588,"&lt;&gt;")/COUNTIF('Daily Test Tracker'!$A$4:$A$588,"Day 38"),0)</f>
        <v>0</v>
      </c>
      <c r="F56" s="52" t="str">
        <f aca="false">IFERROR(AVERAGEIFS('Daily Test Tracker'!$F$4:$F$588,'Daily Test Tracker'!$A$4:$A$588,"Day 38",'Daily Test Tracker'!$F$4:$F$588,"&lt;&gt;"),"-")</f>
        <v>-</v>
      </c>
    </row>
    <row r="57" customFormat="false" ht="15" hidden="false" customHeight="false" outlineLevel="0" collapsed="false">
      <c r="B57" s="49" t="s">
        <v>545</v>
      </c>
      <c r="C57" s="50" t="n">
        <f aca="false">COUNTIF('Daily Test Tracker'!$A$4:$A$588,"Day 39")</f>
        <v>6</v>
      </c>
      <c r="D57" s="50" t="n">
        <f aca="false">COUNTIFS('Daily Test Tracker'!$A$4:$A$588,"Day 39",'Daily Test Tracker'!$D$4:$D$588,"&lt;&gt;")</f>
        <v>0</v>
      </c>
      <c r="E57" s="51" t="n">
        <f aca="false">IFERROR(COUNTIFS('Daily Test Tracker'!$A$4:$A$588,"Day 39",'Daily Test Tracker'!$D$4:$D$588,"&lt;&gt;")/COUNTIF('Daily Test Tracker'!$A$4:$A$588,"Day 39"),0)</f>
        <v>0</v>
      </c>
      <c r="F57" s="52" t="str">
        <f aca="false">IFERROR(AVERAGEIFS('Daily Test Tracker'!$F$4:$F$588,'Daily Test Tracker'!$A$4:$A$588,"Day 39",'Daily Test Tracker'!$F$4:$F$588,"&lt;&gt;"),"-")</f>
        <v>-</v>
      </c>
    </row>
    <row r="58" customFormat="false" ht="15" hidden="false" customHeight="false" outlineLevel="0" collapsed="false">
      <c r="B58" s="49" t="s">
        <v>554</v>
      </c>
      <c r="C58" s="50" t="n">
        <f aca="false">COUNTIF('Daily Test Tracker'!$A$4:$A$588,"Day 40")</f>
        <v>8</v>
      </c>
      <c r="D58" s="50" t="n">
        <f aca="false">COUNTIFS('Daily Test Tracker'!$A$4:$A$588,"Day 40",'Daily Test Tracker'!$D$4:$D$588,"&lt;&gt;")</f>
        <v>0</v>
      </c>
      <c r="E58" s="51" t="n">
        <f aca="false">IFERROR(COUNTIFS('Daily Test Tracker'!$A$4:$A$588,"Day 40",'Daily Test Tracker'!$D$4:$D$588,"&lt;&gt;")/COUNTIF('Daily Test Tracker'!$A$4:$A$588,"Day 40"),0)</f>
        <v>0</v>
      </c>
      <c r="F58" s="52" t="str">
        <f aca="false">IFERROR(AVERAGEIFS('Daily Test Tracker'!$F$4:$F$588,'Daily Test Tracker'!$A$4:$A$588,"Day 40",'Daily Test Tracker'!$F$4:$F$588,"&lt;&gt;"),"-")</f>
        <v>-</v>
      </c>
    </row>
    <row r="59" customFormat="false" ht="15" hidden="false" customHeight="false" outlineLevel="0" collapsed="false">
      <c r="B59" s="49" t="s">
        <v>565</v>
      </c>
      <c r="C59" s="50" t="n">
        <f aca="false">COUNTIF('Daily Test Tracker'!$A$4:$A$588,"Day 41")</f>
        <v>8</v>
      </c>
      <c r="D59" s="50" t="n">
        <f aca="false">COUNTIFS('Daily Test Tracker'!$A$4:$A$588,"Day 41",'Daily Test Tracker'!$D$4:$D$588,"&lt;&gt;")</f>
        <v>0</v>
      </c>
      <c r="E59" s="51" t="n">
        <f aca="false">IFERROR(COUNTIFS('Daily Test Tracker'!$A$4:$A$588,"Day 41",'Daily Test Tracker'!$D$4:$D$588,"&lt;&gt;")/COUNTIF('Daily Test Tracker'!$A$4:$A$588,"Day 41"),0)</f>
        <v>0</v>
      </c>
      <c r="F59" s="52" t="str">
        <f aca="false">IFERROR(AVERAGEIFS('Daily Test Tracker'!$F$4:$F$588,'Daily Test Tracker'!$A$4:$A$588,"Day 41",'Daily Test Tracker'!$F$4:$F$588,"&lt;&gt;"),"-")</f>
        <v>-</v>
      </c>
    </row>
    <row r="60" customFormat="false" ht="15" hidden="false" customHeight="false" outlineLevel="0" collapsed="false">
      <c r="B60" s="49" t="s">
        <v>576</v>
      </c>
      <c r="C60" s="50" t="n">
        <f aca="false">COUNTIF('Daily Test Tracker'!$A$4:$A$588,"Day 42")</f>
        <v>8</v>
      </c>
      <c r="D60" s="50" t="n">
        <f aca="false">COUNTIFS('Daily Test Tracker'!$A$4:$A$588,"Day 42",'Daily Test Tracker'!$D$4:$D$588,"&lt;&gt;")</f>
        <v>0</v>
      </c>
      <c r="E60" s="51" t="n">
        <f aca="false">IFERROR(COUNTIFS('Daily Test Tracker'!$A$4:$A$588,"Day 42",'Daily Test Tracker'!$D$4:$D$588,"&lt;&gt;")/COUNTIF('Daily Test Tracker'!$A$4:$A$588,"Day 42"),0)</f>
        <v>0</v>
      </c>
      <c r="F60" s="52" t="str">
        <f aca="false">IFERROR(AVERAGEIFS('Daily Test Tracker'!$F$4:$F$588,'Daily Test Tracker'!$A$4:$A$588,"Day 42",'Daily Test Tracker'!$F$4:$F$588,"&lt;&gt;"),"-")</f>
        <v>-</v>
      </c>
    </row>
    <row r="61" customFormat="false" ht="15" hidden="false" customHeight="false" outlineLevel="0" collapsed="false">
      <c r="B61" s="49" t="s">
        <v>587</v>
      </c>
      <c r="C61" s="50" t="n">
        <f aca="false">COUNTIF('Daily Test Tracker'!$A$4:$A$588,"Day 43")</f>
        <v>9</v>
      </c>
      <c r="D61" s="50" t="n">
        <f aca="false">COUNTIFS('Daily Test Tracker'!$A$4:$A$588,"Day 43",'Daily Test Tracker'!$D$4:$D$588,"&lt;&gt;")</f>
        <v>0</v>
      </c>
      <c r="E61" s="51" t="n">
        <f aca="false">IFERROR(COUNTIFS('Daily Test Tracker'!$A$4:$A$588,"Day 43",'Daily Test Tracker'!$D$4:$D$588,"&lt;&gt;")/COUNTIF('Daily Test Tracker'!$A$4:$A$588,"Day 43"),0)</f>
        <v>0</v>
      </c>
      <c r="F61" s="52" t="str">
        <f aca="false">IFERROR(AVERAGEIFS('Daily Test Tracker'!$F$4:$F$588,'Daily Test Tracker'!$A$4:$A$588,"Day 43",'Daily Test Tracker'!$F$4:$F$588,"&lt;&gt;"),"-")</f>
        <v>-</v>
      </c>
    </row>
    <row r="62" customFormat="false" ht="15" hidden="false" customHeight="false" outlineLevel="0" collapsed="false">
      <c r="B62" s="49" t="s">
        <v>599</v>
      </c>
      <c r="C62" s="50" t="n">
        <f aca="false">COUNTIF('Daily Test Tracker'!$A$4:$A$588,"Day 44")</f>
        <v>9</v>
      </c>
      <c r="D62" s="50" t="n">
        <f aca="false">COUNTIFS('Daily Test Tracker'!$A$4:$A$588,"Day 44",'Daily Test Tracker'!$D$4:$D$588,"&lt;&gt;")</f>
        <v>0</v>
      </c>
      <c r="E62" s="51" t="n">
        <f aca="false">IFERROR(COUNTIFS('Daily Test Tracker'!$A$4:$A$588,"Day 44",'Daily Test Tracker'!$D$4:$D$588,"&lt;&gt;")/COUNTIF('Daily Test Tracker'!$A$4:$A$588,"Day 44"),0)</f>
        <v>0</v>
      </c>
      <c r="F62" s="52" t="str">
        <f aca="false">IFERROR(AVERAGEIFS('Daily Test Tracker'!$F$4:$F$588,'Daily Test Tracker'!$A$4:$A$588,"Day 44",'Daily Test Tracker'!$F$4:$F$588,"&lt;&gt;"),"-")</f>
        <v>-</v>
      </c>
    </row>
    <row r="63" customFormat="false" ht="15" hidden="false" customHeight="false" outlineLevel="0" collapsed="false">
      <c r="B63" s="49" t="s">
        <v>611</v>
      </c>
      <c r="C63" s="50" t="n">
        <f aca="false">COUNTIF('Daily Test Tracker'!$A$4:$A$588,"Day 45")</f>
        <v>9</v>
      </c>
      <c r="D63" s="50" t="n">
        <f aca="false">COUNTIFS('Daily Test Tracker'!$A$4:$A$588,"Day 45",'Daily Test Tracker'!$D$4:$D$588,"&lt;&gt;")</f>
        <v>0</v>
      </c>
      <c r="E63" s="51" t="n">
        <f aca="false">IFERROR(COUNTIFS('Daily Test Tracker'!$A$4:$A$588,"Day 45",'Daily Test Tracker'!$D$4:$D$588,"&lt;&gt;")/COUNTIF('Daily Test Tracker'!$A$4:$A$588,"Day 45"),0)</f>
        <v>0</v>
      </c>
      <c r="F63" s="52" t="str">
        <f aca="false">IFERROR(AVERAGEIFS('Daily Test Tracker'!$F$4:$F$588,'Daily Test Tracker'!$A$4:$A$588,"Day 45",'Daily Test Tracker'!$F$4:$F$588,"&lt;&gt;"),"-")</f>
        <v>-</v>
      </c>
    </row>
    <row r="64" customFormat="false" ht="15" hidden="false" customHeight="false" outlineLevel="0" collapsed="false">
      <c r="B64" s="49" t="s">
        <v>622</v>
      </c>
      <c r="C64" s="50" t="n">
        <f aca="false">COUNTIF('Daily Test Tracker'!$A$4:$A$588,"Day 46")</f>
        <v>9</v>
      </c>
      <c r="D64" s="50" t="n">
        <f aca="false">COUNTIFS('Daily Test Tracker'!$A$4:$A$588,"Day 46",'Daily Test Tracker'!$D$4:$D$588,"&lt;&gt;")</f>
        <v>0</v>
      </c>
      <c r="E64" s="51" t="n">
        <f aca="false">IFERROR(COUNTIFS('Daily Test Tracker'!$A$4:$A$588,"Day 46",'Daily Test Tracker'!$D$4:$D$588,"&lt;&gt;")/COUNTIF('Daily Test Tracker'!$A$4:$A$588,"Day 46"),0)</f>
        <v>0</v>
      </c>
      <c r="F64" s="52" t="str">
        <f aca="false">IFERROR(AVERAGEIFS('Daily Test Tracker'!$F$4:$F$588,'Daily Test Tracker'!$A$4:$A$588,"Day 46",'Daily Test Tracker'!$F$4:$F$588,"&lt;&gt;"),"-")</f>
        <v>-</v>
      </c>
    </row>
    <row r="65" customFormat="false" ht="15" hidden="false" customHeight="false" outlineLevel="0" collapsed="false">
      <c r="B65" s="49" t="s">
        <v>634</v>
      </c>
      <c r="C65" s="50" t="n">
        <f aca="false">COUNTIF('Daily Test Tracker'!$A$4:$A$588,"Day 47")</f>
        <v>11</v>
      </c>
      <c r="D65" s="50" t="n">
        <f aca="false">COUNTIFS('Daily Test Tracker'!$A$4:$A$588,"Day 47",'Daily Test Tracker'!$D$4:$D$588,"&lt;&gt;")</f>
        <v>0</v>
      </c>
      <c r="E65" s="51" t="n">
        <f aca="false">IFERROR(COUNTIFS('Daily Test Tracker'!$A$4:$A$588,"Day 47",'Daily Test Tracker'!$D$4:$D$588,"&lt;&gt;")/COUNTIF('Daily Test Tracker'!$A$4:$A$588,"Day 47"),0)</f>
        <v>0</v>
      </c>
      <c r="F65" s="52" t="str">
        <f aca="false">IFERROR(AVERAGEIFS('Daily Test Tracker'!$F$4:$F$588,'Daily Test Tracker'!$A$4:$A$588,"Day 47",'Daily Test Tracker'!$F$4:$F$588,"&lt;&gt;"),"-")</f>
        <v>-</v>
      </c>
    </row>
    <row r="66" customFormat="false" ht="15" hidden="false" customHeight="false" outlineLevel="0" collapsed="false">
      <c r="B66" s="49" t="s">
        <v>648</v>
      </c>
      <c r="C66" s="50" t="n">
        <f aca="false">COUNTIF('Daily Test Tracker'!$A$4:$A$588,"Day 48")</f>
        <v>11</v>
      </c>
      <c r="D66" s="50" t="n">
        <f aca="false">COUNTIFS('Daily Test Tracker'!$A$4:$A$588,"Day 48",'Daily Test Tracker'!$D$4:$D$588,"&lt;&gt;")</f>
        <v>0</v>
      </c>
      <c r="E66" s="51" t="n">
        <f aca="false">IFERROR(COUNTIFS('Daily Test Tracker'!$A$4:$A$588,"Day 48",'Daily Test Tracker'!$D$4:$D$588,"&lt;&gt;")/COUNTIF('Daily Test Tracker'!$A$4:$A$588,"Day 48"),0)</f>
        <v>0</v>
      </c>
      <c r="F66" s="52" t="str">
        <f aca="false">IFERROR(AVERAGEIFS('Daily Test Tracker'!$F$4:$F$588,'Daily Test Tracker'!$A$4:$A$588,"Day 48",'Daily Test Tracker'!$F$4:$F$588,"&lt;&gt;"),"-")</f>
        <v>-</v>
      </c>
    </row>
    <row r="67" customFormat="false" ht="15" hidden="false" customHeight="false" outlineLevel="0" collapsed="false">
      <c r="B67" s="49" t="s">
        <v>662</v>
      </c>
      <c r="C67" s="50" t="n">
        <f aca="false">COUNTIF('Daily Test Tracker'!$A$4:$A$588,"Day 49")</f>
        <v>12</v>
      </c>
      <c r="D67" s="50" t="n">
        <f aca="false">COUNTIFS('Daily Test Tracker'!$A$4:$A$588,"Day 49",'Daily Test Tracker'!$D$4:$D$588,"&lt;&gt;")</f>
        <v>0</v>
      </c>
      <c r="E67" s="51" t="n">
        <f aca="false">IFERROR(COUNTIFS('Daily Test Tracker'!$A$4:$A$588,"Day 49",'Daily Test Tracker'!$D$4:$D$588,"&lt;&gt;")/COUNTIF('Daily Test Tracker'!$A$4:$A$588,"Day 49"),0)</f>
        <v>0</v>
      </c>
      <c r="F67" s="52" t="str">
        <f aca="false">IFERROR(AVERAGEIFS('Daily Test Tracker'!$F$4:$F$588,'Daily Test Tracker'!$A$4:$A$588,"Day 49",'Daily Test Tracker'!$F$4:$F$588,"&lt;&gt;"),"-")</f>
        <v>-</v>
      </c>
    </row>
    <row r="68" customFormat="false" ht="15" hidden="false" customHeight="false" outlineLevel="0" collapsed="false">
      <c r="B68" s="49" t="s">
        <v>677</v>
      </c>
      <c r="C68" s="50" t="n">
        <f aca="false">COUNTIF('Daily Test Tracker'!$A$4:$A$588,"Day 50")</f>
        <v>9</v>
      </c>
      <c r="D68" s="50" t="n">
        <f aca="false">COUNTIFS('Daily Test Tracker'!$A$4:$A$588,"Day 50",'Daily Test Tracker'!$D$4:$D$588,"&lt;&gt;")</f>
        <v>0</v>
      </c>
      <c r="E68" s="51" t="n">
        <f aca="false">IFERROR(COUNTIFS('Daily Test Tracker'!$A$4:$A$588,"Day 50",'Daily Test Tracker'!$D$4:$D$588,"&lt;&gt;")/COUNTIF('Daily Test Tracker'!$A$4:$A$588,"Day 50"),0)</f>
        <v>0</v>
      </c>
      <c r="F68" s="52" t="str">
        <f aca="false">IFERROR(AVERAGEIFS('Daily Test Tracker'!$F$4:$F$588,'Daily Test Tracker'!$A$4:$A$588,"Day 50",'Daily Test Tracker'!$F$4:$F$588,"&lt;&gt;"),"-")</f>
        <v>-</v>
      </c>
    </row>
  </sheetData>
  <hyperlinks>
    <hyperlink ref="H3" r:id="rId1" display="🚀 Join RBE Combo Test Series Now – maximise your chances of selection ›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2026-10-28T10:13:40Z</dcterms:created>
  <dc:creator>openpyxl</dc:creator>
  <dc:description/>
  <dc:language>en-US</dc:language>
  <cp:lastModifiedBy/>
  <dcterms:modified xsi:type="dcterms:W3CDTF">2026-10-28T10:13:42Z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